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490" windowHeight="7620" activeTab="2"/>
  </bookViews>
  <sheets>
    <sheet name="ΠΕ" sheetId="1" r:id="rId1"/>
    <sheet name="ΤΕ" sheetId="2" r:id="rId2"/>
    <sheet name="ΔΕ_ΥΕ" sheetId="3" r:id="rId3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35" i="3"/>
  <c r="B1960"/>
  <c r="B5489"/>
  <c r="B4870"/>
  <c r="B6031"/>
  <c r="B5697"/>
  <c r="B5926"/>
  <c r="B2672"/>
  <c r="B4962"/>
  <c r="B188"/>
  <c r="B3137"/>
  <c r="B3174"/>
  <c r="B3213"/>
  <c r="B5257"/>
  <c r="B251"/>
  <c r="B6527"/>
  <c r="B3105"/>
  <c r="B150"/>
  <c r="B8279"/>
  <c r="B7762"/>
  <c r="B6792"/>
  <c r="B132"/>
  <c r="B3214"/>
  <c r="B8924"/>
  <c r="B8655"/>
  <c r="B5238"/>
  <c r="B4959"/>
  <c r="B6820"/>
  <c r="B7681"/>
  <c r="B21"/>
  <c r="B4763"/>
  <c r="B9194"/>
  <c r="B8494"/>
  <c r="B390"/>
  <c r="B8903"/>
  <c r="B5150"/>
  <c r="B1436"/>
  <c r="B8975"/>
  <c r="B336"/>
  <c r="B8896"/>
  <c r="B7856"/>
  <c r="B5244"/>
  <c r="B7423"/>
  <c r="B7740"/>
  <c r="B1113"/>
  <c r="B9283"/>
  <c r="B8561"/>
  <c r="B6880"/>
  <c r="B5323"/>
  <c r="B4947"/>
  <c r="B560"/>
  <c r="B485"/>
  <c r="B5380"/>
  <c r="B3100"/>
  <c r="B377"/>
  <c r="B5131"/>
  <c r="B5056"/>
  <c r="B6737"/>
  <c r="B8763"/>
  <c r="B9010"/>
  <c r="B322"/>
  <c r="B5287"/>
  <c r="B9100"/>
  <c r="B148"/>
  <c r="B5683"/>
  <c r="B538"/>
  <c r="B550"/>
  <c r="B8852"/>
  <c r="B3266"/>
  <c r="B6783"/>
  <c r="B7998"/>
  <c r="B644"/>
  <c r="B8542"/>
  <c r="B8507"/>
  <c r="B8422"/>
  <c r="B518"/>
  <c r="B5038"/>
  <c r="B4787"/>
  <c r="B7752"/>
  <c r="B6793"/>
  <c r="B8346"/>
  <c r="B7965"/>
  <c r="B8338"/>
  <c r="B2860"/>
  <c r="B7801"/>
  <c r="B111"/>
  <c r="B5392"/>
  <c r="B3569"/>
  <c r="B304"/>
  <c r="B6525"/>
  <c r="B8329"/>
  <c r="B9099"/>
  <c r="B6736"/>
  <c r="B8537"/>
  <c r="B3540"/>
  <c r="B9179"/>
  <c r="B1585"/>
  <c r="B7804"/>
  <c r="B3077"/>
  <c r="B616"/>
  <c r="B9064"/>
  <c r="B8085"/>
  <c r="B8168"/>
  <c r="B7874"/>
  <c r="B586"/>
  <c r="B544"/>
  <c r="B469"/>
  <c r="B5358"/>
  <c r="B4048"/>
  <c r="B462"/>
  <c r="B8479"/>
  <c r="B628"/>
  <c r="B4985"/>
  <c r="B1470"/>
  <c r="B5302"/>
  <c r="B8815"/>
  <c r="B3450"/>
  <c r="B9074"/>
  <c r="B6602"/>
  <c r="B898"/>
  <c r="B8999"/>
  <c r="B9165"/>
  <c r="B6614"/>
  <c r="B4054"/>
  <c r="B7675"/>
  <c r="B8020"/>
  <c r="B8647"/>
  <c r="B7111"/>
  <c r="B2099"/>
  <c r="B5526"/>
  <c r="B1775"/>
  <c r="B8891"/>
  <c r="B600"/>
  <c r="B8898"/>
  <c r="B5459"/>
  <c r="B8996"/>
  <c r="B5234"/>
  <c r="B4969"/>
  <c r="B1129"/>
  <c r="B6532"/>
  <c r="B1467"/>
  <c r="B7724"/>
  <c r="B7820"/>
  <c r="B6828"/>
  <c r="B5177"/>
  <c r="B8589"/>
  <c r="B665"/>
  <c r="B8797"/>
  <c r="B8679"/>
  <c r="B8762"/>
  <c r="B7129"/>
  <c r="B9101"/>
  <c r="B5588"/>
  <c r="B8590"/>
  <c r="B933"/>
  <c r="B8062"/>
  <c r="B9056"/>
  <c r="B494"/>
  <c r="B7689"/>
  <c r="B5188"/>
  <c r="B3274"/>
  <c r="B3129"/>
  <c r="B5501"/>
  <c r="B7690"/>
  <c r="B8266"/>
  <c r="B5141"/>
  <c r="B8379"/>
  <c r="B8610"/>
  <c r="B8476"/>
  <c r="B3134"/>
  <c r="B8427"/>
  <c r="B8885"/>
  <c r="B8663"/>
  <c r="B871"/>
  <c r="B838"/>
  <c r="B8920"/>
  <c r="B7666"/>
  <c r="B519"/>
  <c r="B7963"/>
  <c r="B3269"/>
  <c r="B9171"/>
  <c r="B4171"/>
  <c r="B8102"/>
  <c r="B2793"/>
  <c r="B437"/>
  <c r="B5273"/>
  <c r="B1145"/>
  <c r="B565"/>
  <c r="B743"/>
  <c r="B5075"/>
  <c r="B378"/>
  <c r="B6658"/>
  <c r="B2415"/>
  <c r="B4366"/>
  <c r="B7650"/>
  <c r="B3032"/>
  <c r="B3227"/>
  <c r="B9145"/>
  <c r="B7604"/>
  <c r="B7877"/>
  <c r="B8166"/>
  <c r="B8717"/>
  <c r="B1506"/>
  <c r="B8845"/>
  <c r="B6544"/>
  <c r="B4954"/>
  <c r="B5018"/>
  <c r="B7512"/>
  <c r="B8973"/>
  <c r="B8552"/>
  <c r="B7306"/>
  <c r="B7699"/>
  <c r="B3753"/>
  <c r="B6666"/>
  <c r="B8754"/>
  <c r="B349"/>
  <c r="B5220"/>
  <c r="B459"/>
  <c r="B7715"/>
  <c r="B465"/>
  <c r="B2438"/>
  <c r="B9075"/>
  <c r="B8189"/>
  <c r="B2987"/>
  <c r="B9116"/>
  <c r="B8674"/>
  <c r="B766"/>
  <c r="B9244"/>
  <c r="B2796"/>
  <c r="B3603"/>
  <c r="B8613"/>
  <c r="B8968"/>
  <c r="B6800"/>
  <c r="B6836"/>
  <c r="B4423"/>
  <c r="B617"/>
  <c r="B9105"/>
  <c r="B8452"/>
  <c r="B8544"/>
  <c r="B254"/>
  <c r="B7973"/>
  <c r="B8825"/>
  <c r="B6599"/>
  <c r="B6612"/>
  <c r="B9176"/>
  <c r="B169"/>
  <c r="B8034"/>
  <c r="B3012"/>
  <c r="B4560"/>
  <c r="B210"/>
  <c r="B1523"/>
  <c r="B6796"/>
  <c r="B8439"/>
  <c r="B6498"/>
  <c r="B4663"/>
  <c r="B5390"/>
  <c r="B389"/>
  <c r="B3488"/>
  <c r="B8410"/>
  <c r="B93"/>
  <c r="B5047"/>
  <c r="B8697"/>
  <c r="B5100"/>
  <c r="B8873"/>
  <c r="B64"/>
  <c r="B8620"/>
  <c r="B8768"/>
  <c r="B8077"/>
  <c r="B454"/>
  <c r="B692"/>
  <c r="B8314"/>
  <c r="B7421"/>
  <c r="B5322"/>
  <c r="B8010"/>
  <c r="B7730"/>
  <c r="B8848"/>
  <c r="B193"/>
  <c r="B6768"/>
  <c r="B8730"/>
  <c r="B7915"/>
  <c r="B8772"/>
  <c r="B3186"/>
  <c r="B764"/>
  <c r="B9000"/>
  <c r="B7471"/>
  <c r="B4943"/>
  <c r="B6781"/>
  <c r="B5711"/>
  <c r="B8353"/>
  <c r="B7477"/>
  <c r="B1342"/>
  <c r="B297"/>
  <c r="B7899"/>
  <c r="B8431"/>
  <c r="B8497"/>
  <c r="B1440"/>
  <c r="B7763"/>
  <c r="B690"/>
  <c r="B5269"/>
  <c r="B6655"/>
  <c r="B3185"/>
  <c r="B8486"/>
  <c r="B6791"/>
  <c r="B728"/>
  <c r="B6784"/>
  <c r="B4812"/>
  <c r="B7800"/>
  <c r="B4712"/>
  <c r="B7891"/>
  <c r="B8182"/>
  <c r="B3198"/>
  <c r="B8083"/>
  <c r="B5533"/>
  <c r="B7750"/>
  <c r="B6788"/>
  <c r="B968"/>
  <c r="B8049"/>
  <c r="B8692"/>
  <c r="B8400"/>
  <c r="B6507"/>
  <c r="B8565"/>
  <c r="B7324"/>
  <c r="B7754"/>
  <c r="B8195"/>
  <c r="B6789"/>
  <c r="B4906"/>
  <c r="B5264"/>
  <c r="B3260"/>
  <c r="B7735"/>
  <c r="B5305"/>
  <c r="B8909"/>
  <c r="B99"/>
  <c r="B7889"/>
  <c r="B83"/>
  <c r="B4987"/>
  <c r="B9004"/>
  <c r="B453"/>
  <c r="B8683"/>
  <c r="B2942"/>
  <c r="B7930"/>
  <c r="B5236"/>
  <c r="B7990"/>
  <c r="B7922"/>
  <c r="B8588"/>
  <c r="B8047"/>
  <c r="B1383"/>
  <c r="B310"/>
  <c r="B7731"/>
  <c r="B4749"/>
  <c r="B5327"/>
  <c r="B1796"/>
  <c r="B325"/>
  <c r="B6697"/>
  <c r="B1353"/>
  <c r="B2785"/>
  <c r="B8376"/>
  <c r="B2859"/>
  <c r="B54"/>
  <c r="B9215"/>
  <c r="B8672"/>
  <c r="B5066"/>
  <c r="B1552"/>
  <c r="B9082"/>
  <c r="B4932"/>
  <c r="B8711"/>
  <c r="B7835"/>
  <c r="B8359"/>
  <c r="B781"/>
  <c r="B7331"/>
  <c r="B9071"/>
  <c r="B3025"/>
  <c r="B5153"/>
  <c r="B8352"/>
  <c r="B61"/>
  <c r="B7686"/>
  <c r="B5524"/>
  <c r="B7541"/>
  <c r="B2901"/>
  <c r="B5417"/>
  <c r="B835"/>
  <c r="B8002"/>
  <c r="B261"/>
  <c r="B236"/>
  <c r="B6861"/>
  <c r="B3702"/>
  <c r="B7777"/>
  <c r="B8139"/>
  <c r="B5193"/>
  <c r="B3244"/>
  <c r="B3435"/>
  <c r="B3220"/>
  <c r="B333"/>
  <c r="B8396"/>
  <c r="B3152"/>
  <c r="B3555"/>
  <c r="B4822"/>
  <c r="B3219"/>
  <c r="B168"/>
  <c r="B3126"/>
  <c r="B7085"/>
  <c r="B3121"/>
  <c r="B8035"/>
  <c r="B580"/>
  <c r="B8384"/>
  <c r="B214"/>
  <c r="B74"/>
  <c r="B5540"/>
  <c r="B8839"/>
  <c r="B5206"/>
  <c r="B3191"/>
  <c r="B8742"/>
  <c r="B415"/>
  <c r="B528"/>
  <c r="B6741"/>
  <c r="B8516"/>
  <c r="B1424"/>
  <c r="B7709"/>
  <c r="B6831"/>
  <c r="B7283"/>
  <c r="B1695"/>
  <c r="B3631"/>
  <c r="B9195"/>
  <c r="B6539"/>
  <c r="B7170"/>
  <c r="B276"/>
  <c r="B2679"/>
  <c r="B5636"/>
  <c r="B2214"/>
  <c r="B5124"/>
  <c r="B7086"/>
  <c r="B9191"/>
  <c r="B1693"/>
  <c r="B3177"/>
  <c r="B1268"/>
  <c r="B533"/>
  <c r="B983"/>
  <c r="B4406"/>
  <c r="B5460"/>
  <c r="B7576"/>
  <c r="B5157"/>
  <c r="B5123"/>
  <c r="B3872"/>
  <c r="B5310"/>
  <c r="B4755"/>
  <c r="B5010"/>
  <c r="B3632"/>
  <c r="B3586"/>
  <c r="B6921"/>
  <c r="B936"/>
  <c r="B6805"/>
  <c r="B1831"/>
  <c r="B311"/>
  <c r="B1232"/>
  <c r="B5386"/>
  <c r="B7845"/>
  <c r="B994"/>
  <c r="B2284"/>
  <c r="B6620"/>
  <c r="B1572"/>
  <c r="B1743"/>
  <c r="B7560"/>
  <c r="B3567"/>
  <c r="B7267"/>
  <c r="B5057"/>
  <c r="B962"/>
  <c r="B4652"/>
  <c r="B4899"/>
  <c r="B7251"/>
  <c r="B5170"/>
  <c r="B6662"/>
  <c r="B6724"/>
  <c r="B4971"/>
  <c r="B8664"/>
  <c r="B1106"/>
  <c r="B2878"/>
  <c r="B7358"/>
  <c r="B4734"/>
  <c r="B1375"/>
  <c r="B4877"/>
  <c r="B3678"/>
  <c r="B1179"/>
  <c r="B4667"/>
  <c r="B6850"/>
  <c r="B5370"/>
  <c r="B5200"/>
  <c r="B3138"/>
  <c r="B2581"/>
  <c r="B5625"/>
  <c r="B1653"/>
  <c r="B5367"/>
  <c r="B4994"/>
  <c r="B1178"/>
  <c r="B4815"/>
  <c r="B1199"/>
  <c r="B1070"/>
  <c r="B2155"/>
  <c r="B5379"/>
  <c r="B3893"/>
  <c r="B996"/>
  <c r="B48"/>
  <c r="B4955"/>
  <c r="B5416"/>
  <c r="B5202"/>
  <c r="B1561"/>
  <c r="B3407"/>
  <c r="B9277"/>
  <c r="B3836"/>
  <c r="B5438"/>
  <c r="B2325"/>
  <c r="B4753"/>
  <c r="B5345"/>
  <c r="B5083"/>
  <c r="B46"/>
  <c r="B2735"/>
  <c r="B4677"/>
  <c r="B5403"/>
  <c r="B5364"/>
  <c r="B58"/>
  <c r="B6623"/>
  <c r="B7374"/>
  <c r="B7027"/>
  <c r="B5255"/>
  <c r="B2259"/>
  <c r="B3828"/>
  <c r="B4865"/>
  <c r="B4986"/>
  <c r="B573"/>
  <c r="B5097"/>
  <c r="B156"/>
  <c r="B5343"/>
  <c r="B1130"/>
  <c r="B793"/>
  <c r="B7581"/>
  <c r="B5107"/>
  <c r="B4851"/>
  <c r="B6470"/>
  <c r="B3800"/>
  <c r="B41"/>
  <c r="B1088"/>
  <c r="B4816"/>
  <c r="B5532"/>
  <c r="B37"/>
  <c r="B4972"/>
  <c r="B4901"/>
  <c r="B1918"/>
  <c r="B1161"/>
  <c r="B8369"/>
  <c r="B4660"/>
  <c r="B1770"/>
  <c r="B5053"/>
  <c r="B5267"/>
  <c r="B5042"/>
  <c r="B7579"/>
  <c r="B5192"/>
  <c r="B1112"/>
  <c r="B52"/>
  <c r="B4262"/>
  <c r="B4853"/>
  <c r="B5400"/>
  <c r="B4799"/>
  <c r="B2173"/>
  <c r="B5087"/>
  <c r="B5405"/>
  <c r="B5496"/>
  <c r="B1557"/>
  <c r="B5034"/>
  <c r="B1013"/>
  <c r="B3832"/>
  <c r="B5196"/>
  <c r="B5095"/>
  <c r="B2206"/>
  <c r="B5112"/>
  <c r="B5093"/>
  <c r="B6715"/>
  <c r="B5494"/>
  <c r="B4752"/>
  <c r="B4722"/>
  <c r="B4951"/>
  <c r="B4934"/>
  <c r="B667"/>
  <c r="B53"/>
  <c r="B3867"/>
  <c r="B5230"/>
  <c r="B5280"/>
  <c r="B3840"/>
  <c r="B5005"/>
  <c r="B5138"/>
  <c r="B3810"/>
  <c r="B7566"/>
  <c r="B5256"/>
  <c r="B5376"/>
  <c r="B4791"/>
  <c r="B7444"/>
  <c r="B5598"/>
  <c r="B5481"/>
  <c r="B4890"/>
  <c r="B9234"/>
  <c r="B3799"/>
  <c r="B4917"/>
  <c r="B4923"/>
  <c r="B4869"/>
  <c r="B6548"/>
  <c r="B7599"/>
  <c r="B2688"/>
  <c r="B6689"/>
  <c r="B1126"/>
  <c r="B1419"/>
  <c r="B5502"/>
  <c r="B7012"/>
  <c r="B7229"/>
  <c r="B4750"/>
  <c r="B5070"/>
  <c r="B1169"/>
  <c r="B5079"/>
  <c r="B4668"/>
  <c r="B5032"/>
  <c r="B1836"/>
  <c r="B5469"/>
  <c r="B3151"/>
  <c r="B55"/>
  <c r="B2171"/>
  <c r="B1195"/>
  <c r="B8124"/>
  <c r="B1783"/>
  <c r="B2763"/>
  <c r="B1165"/>
  <c r="B1690"/>
  <c r="B1683"/>
  <c r="B2147"/>
  <c r="B7577"/>
  <c r="B7567"/>
  <c r="B339"/>
  <c r="B5429"/>
  <c r="B1043"/>
  <c r="B481"/>
  <c r="B2022"/>
  <c r="B1941"/>
  <c r="B5219"/>
  <c r="B1979"/>
  <c r="B5296"/>
  <c r="B5073"/>
  <c r="B1787"/>
  <c r="B7124"/>
  <c r="B5503"/>
  <c r="B4226"/>
  <c r="B5467"/>
  <c r="B1867"/>
  <c r="B1939"/>
  <c r="B4801"/>
  <c r="B4824"/>
  <c r="B5086"/>
  <c r="B5428"/>
  <c r="B1826"/>
  <c r="B1038"/>
  <c r="B4778"/>
  <c r="B1207"/>
  <c r="B5127"/>
  <c r="B7254"/>
  <c r="B5424"/>
  <c r="B5451"/>
  <c r="B2055"/>
  <c r="B4800"/>
  <c r="B2650"/>
  <c r="B2805"/>
  <c r="B5468"/>
  <c r="B1006"/>
  <c r="B4835"/>
  <c r="B4879"/>
  <c r="B5088"/>
  <c r="B2376"/>
  <c r="B7594"/>
  <c r="B2032"/>
  <c r="B1250"/>
  <c r="B1193"/>
  <c r="B7987"/>
  <c r="B57"/>
  <c r="B7203"/>
  <c r="B1895"/>
  <c r="B468"/>
  <c r="B7493"/>
  <c r="B1728"/>
  <c r="B5232"/>
  <c r="B5701"/>
  <c r="B603"/>
  <c r="B3582"/>
  <c r="B1031"/>
  <c r="B1748"/>
  <c r="B1996"/>
  <c r="B1014"/>
  <c r="B3821"/>
  <c r="B1174"/>
  <c r="B5544"/>
  <c r="B1967"/>
  <c r="B5673"/>
  <c r="B2937"/>
  <c r="B1988"/>
  <c r="B3458"/>
  <c r="B7624"/>
  <c r="B5312"/>
  <c r="B1724"/>
  <c r="B5063"/>
  <c r="B2095"/>
  <c r="B49"/>
  <c r="B5465"/>
  <c r="B5203"/>
  <c r="B1958"/>
  <c r="B2060"/>
  <c r="B6976"/>
  <c r="B1953"/>
  <c r="B4731"/>
  <c r="B1542"/>
  <c r="B3770"/>
  <c r="B1813"/>
  <c r="B7919"/>
  <c r="B107"/>
  <c r="B7009"/>
  <c r="B1643"/>
  <c r="B9257"/>
  <c r="B5243"/>
  <c r="B4790"/>
  <c r="B6684"/>
  <c r="B9245"/>
  <c r="B1030"/>
  <c r="B5681"/>
  <c r="B1634"/>
  <c r="B5341"/>
  <c r="B5189"/>
  <c r="B9227"/>
  <c r="B5180"/>
  <c r="B6937"/>
  <c r="B4977"/>
  <c r="B5178"/>
  <c r="B1731"/>
  <c r="B1153"/>
  <c r="B1020"/>
  <c r="B1071"/>
  <c r="B7616"/>
  <c r="B5263"/>
  <c r="B7734"/>
  <c r="B1610"/>
  <c r="B5531"/>
  <c r="B5247"/>
  <c r="B1696"/>
  <c r="B1056"/>
  <c r="B3142"/>
  <c r="B2105"/>
  <c r="B7158"/>
  <c r="B5108"/>
  <c r="B5349"/>
  <c r="B1050"/>
  <c r="B3258"/>
  <c r="B4863"/>
  <c r="B5406"/>
  <c r="B5292"/>
  <c r="B1886"/>
  <c r="B3994"/>
  <c r="B2119"/>
  <c r="B1142"/>
  <c r="B5328"/>
  <c r="B1678"/>
  <c r="B1713"/>
  <c r="B7590"/>
  <c r="B1235"/>
  <c r="B2076"/>
  <c r="B95"/>
  <c r="B39"/>
  <c r="B1619"/>
  <c r="B1028"/>
  <c r="B1995"/>
  <c r="B7548"/>
  <c r="B6721"/>
  <c r="B6891"/>
  <c r="B7589"/>
  <c r="B8222"/>
  <c r="B3033"/>
  <c r="B4813"/>
  <c r="B7534"/>
  <c r="B3140"/>
  <c r="B2666"/>
  <c r="B44"/>
  <c r="B1845"/>
  <c r="B7537"/>
  <c r="B1829"/>
  <c r="B1118"/>
  <c r="B1154"/>
  <c r="B2001"/>
  <c r="B4806"/>
  <c r="B1001"/>
  <c r="B8172"/>
  <c r="B1875"/>
  <c r="B2205"/>
  <c r="B1919"/>
  <c r="B2070"/>
  <c r="B379"/>
  <c r="B1968"/>
  <c r="B8289"/>
  <c r="B6625"/>
  <c r="B1955"/>
  <c r="B6857"/>
  <c r="B2925"/>
  <c r="B5466"/>
  <c r="B6506"/>
  <c r="B3877"/>
  <c r="B7526"/>
  <c r="B51"/>
  <c r="B1980"/>
  <c r="B6844"/>
  <c r="B1454"/>
  <c r="B28"/>
  <c r="B7256"/>
  <c r="B5674"/>
  <c r="B1532"/>
  <c r="B1067"/>
  <c r="B5246"/>
  <c r="B5110"/>
  <c r="B2007"/>
  <c r="B1023"/>
  <c r="B511"/>
  <c r="B1966"/>
  <c r="B1807"/>
  <c r="B1277"/>
  <c r="B7779"/>
  <c r="B3087"/>
  <c r="B7121"/>
  <c r="B9286"/>
  <c r="B6903"/>
  <c r="B5514"/>
  <c r="B4958"/>
  <c r="B5283"/>
  <c r="B7131"/>
  <c r="B5568"/>
  <c r="B1476"/>
  <c r="B4658"/>
  <c r="B1726"/>
  <c r="B464"/>
  <c r="B330"/>
  <c r="B1776"/>
  <c r="B5105"/>
  <c r="B7540"/>
  <c r="B2283"/>
  <c r="B2439"/>
  <c r="B4949"/>
  <c r="B4913"/>
  <c r="B1222"/>
  <c r="B7119"/>
  <c r="B7563"/>
  <c r="B1635"/>
  <c r="B1189"/>
  <c r="B6681"/>
  <c r="B1019"/>
  <c r="B1588"/>
  <c r="B3248"/>
  <c r="B7617"/>
  <c r="B7211"/>
  <c r="B1049"/>
  <c r="B4887"/>
  <c r="B7397"/>
  <c r="B1492"/>
  <c r="B7546"/>
  <c r="B4856"/>
  <c r="B5383"/>
  <c r="B1321"/>
  <c r="B7348"/>
  <c r="B7532"/>
  <c r="B1682"/>
  <c r="B4908"/>
  <c r="B7592"/>
  <c r="B7588"/>
  <c r="B1545"/>
  <c r="B7565"/>
  <c r="B7270"/>
  <c r="B2035"/>
  <c r="B7525"/>
  <c r="B3304"/>
  <c r="B26"/>
  <c r="B3804"/>
  <c r="B7609"/>
  <c r="B7572"/>
  <c r="B6866"/>
  <c r="B1283"/>
  <c r="B5307"/>
  <c r="B73"/>
  <c r="B1795"/>
  <c r="B2025"/>
  <c r="B9280"/>
  <c r="B7528"/>
  <c r="B7501"/>
  <c r="B7663"/>
  <c r="B701"/>
  <c r="B7607"/>
  <c r="B4984"/>
  <c r="B1868"/>
  <c r="B7533"/>
  <c r="B7571"/>
  <c r="B7610"/>
  <c r="B1005"/>
  <c r="B7523"/>
  <c r="B7538"/>
  <c r="B4929"/>
  <c r="B7600"/>
  <c r="B6637"/>
  <c r="B3574"/>
  <c r="B3400"/>
  <c r="B2138"/>
  <c r="B4839"/>
  <c r="B4882"/>
  <c r="B6879"/>
  <c r="B4898"/>
  <c r="B4963"/>
  <c r="B4817"/>
  <c r="B2311"/>
  <c r="B4926"/>
  <c r="B1540"/>
  <c r="B4765"/>
  <c r="B5021"/>
  <c r="B5512"/>
  <c r="B1894"/>
  <c r="B4725"/>
  <c r="B4804"/>
  <c r="B5421"/>
  <c r="B5291"/>
  <c r="B5126"/>
  <c r="B2157"/>
  <c r="B6605"/>
  <c r="B4836"/>
  <c r="B5055"/>
  <c r="B1228"/>
  <c r="B5129"/>
  <c r="B4866"/>
  <c r="B7829"/>
  <c r="B7685"/>
  <c r="B7081"/>
  <c r="B1498"/>
  <c r="B1377"/>
  <c r="B6653"/>
  <c r="B2361"/>
  <c r="B1947"/>
  <c r="B7863"/>
  <c r="B4242"/>
  <c r="B5151"/>
  <c r="B5147"/>
  <c r="B62"/>
  <c r="B1108"/>
  <c r="B9120"/>
  <c r="B2959"/>
  <c r="B999"/>
  <c r="B569"/>
  <c r="B1144"/>
  <c r="B1133"/>
  <c r="B661"/>
  <c r="B7875"/>
  <c r="B3044"/>
  <c r="B1060"/>
  <c r="B2003"/>
  <c r="B1115"/>
  <c r="B8103"/>
  <c r="B686"/>
  <c r="B9054"/>
  <c r="B4614"/>
  <c r="B7994"/>
  <c r="B1140"/>
  <c r="B740"/>
  <c r="B8071"/>
  <c r="B6530"/>
  <c r="B1150"/>
  <c r="B8284"/>
  <c r="B1163"/>
  <c r="B4425"/>
  <c r="B1119"/>
  <c r="B4867"/>
  <c r="B5017"/>
  <c r="B1074"/>
  <c r="B4924"/>
  <c r="B5476"/>
  <c r="B6443"/>
  <c r="B671"/>
  <c r="B630"/>
  <c r="B1105"/>
  <c r="B6490"/>
  <c r="B1186"/>
  <c r="B6972"/>
  <c r="B1323"/>
  <c r="B1146"/>
  <c r="B8132"/>
  <c r="B9131"/>
  <c r="B5205"/>
  <c r="B802"/>
  <c r="B7776"/>
  <c r="B7711"/>
  <c r="B8823"/>
  <c r="B5422"/>
  <c r="B5340"/>
  <c r="B4358"/>
  <c r="B6266"/>
  <c r="B7284"/>
  <c r="B6914"/>
  <c r="B3665"/>
  <c r="B7315"/>
  <c r="B8040"/>
  <c r="B2383"/>
  <c r="B1463"/>
  <c r="B1227"/>
  <c r="B5940"/>
  <c r="B6494"/>
  <c r="B1564"/>
  <c r="B6099"/>
  <c r="B2830"/>
  <c r="B6872"/>
  <c r="B5772"/>
  <c r="B3970"/>
  <c r="B7352"/>
  <c r="B6191"/>
  <c r="B2971"/>
  <c r="B3253"/>
  <c r="B8143"/>
  <c r="B7393"/>
  <c r="B1810"/>
  <c r="B6300"/>
  <c r="B6901"/>
  <c r="B3102"/>
  <c r="B5566"/>
  <c r="B4452"/>
  <c r="B6089"/>
  <c r="B5799"/>
  <c r="B6262"/>
  <c r="B3243"/>
  <c r="B5891"/>
  <c r="B5890"/>
  <c r="B4508"/>
  <c r="B5062"/>
  <c r="B6192"/>
  <c r="B4253"/>
  <c r="B4670"/>
  <c r="B5968"/>
  <c r="B2162"/>
  <c r="B6391"/>
  <c r="B873"/>
  <c r="B381"/>
  <c r="B3646"/>
  <c r="B4190"/>
  <c r="B4873"/>
  <c r="B6195"/>
  <c r="B7382"/>
  <c r="B7431"/>
  <c r="B3797"/>
  <c r="B3564"/>
  <c r="B6299"/>
  <c r="B3932"/>
  <c r="B13"/>
  <c r="B2725"/>
  <c r="B790"/>
  <c r="B3438"/>
  <c r="B7694"/>
  <c r="B3756"/>
  <c r="B2885"/>
  <c r="B7564"/>
  <c r="B7603"/>
  <c r="B2125"/>
  <c r="B343"/>
  <c r="B8185"/>
  <c r="B1877"/>
  <c r="B3561"/>
  <c r="B1892"/>
  <c r="B2446"/>
  <c r="B2561"/>
  <c r="B525"/>
  <c r="B3408"/>
  <c r="B2425"/>
  <c r="B2370"/>
  <c r="B3732"/>
  <c r="B8322"/>
  <c r="B2773"/>
  <c r="B632"/>
  <c r="B4123"/>
  <c r="B7516"/>
  <c r="B6371"/>
  <c r="B9266"/>
  <c r="B4459"/>
  <c r="B3306"/>
  <c r="B7347"/>
  <c r="B3978"/>
  <c r="B6639"/>
  <c r="B2054"/>
  <c r="B5715"/>
  <c r="B298"/>
  <c r="B964"/>
  <c r="B2660"/>
  <c r="B4415"/>
  <c r="B4578"/>
  <c r="B2047"/>
  <c r="B2101"/>
  <c r="B5721"/>
  <c r="B3868"/>
  <c r="B5551"/>
  <c r="B3231"/>
  <c r="B1821"/>
  <c r="B1672"/>
  <c r="B3648"/>
  <c r="B5658"/>
  <c r="B5930"/>
  <c r="B5703"/>
  <c r="B4889"/>
  <c r="B1762"/>
  <c r="B2816"/>
  <c r="B1539"/>
  <c r="B4852"/>
  <c r="B3246"/>
  <c r="B2268"/>
  <c r="B5475"/>
  <c r="B6959"/>
  <c r="B2801"/>
  <c r="B7439"/>
  <c r="B6350"/>
  <c r="B4719"/>
  <c r="B5587"/>
  <c r="B9275"/>
  <c r="B4186"/>
  <c r="B3885"/>
  <c r="B6150"/>
  <c r="B2069"/>
  <c r="B691"/>
  <c r="B2810"/>
  <c r="B3983"/>
  <c r="B3261"/>
  <c r="B6924"/>
  <c r="B2708"/>
  <c r="B6933"/>
  <c r="B2780"/>
  <c r="B954"/>
  <c r="B3751"/>
  <c r="B3353"/>
  <c r="B3661"/>
  <c r="B1884"/>
  <c r="B8344"/>
  <c r="B356"/>
  <c r="B5687"/>
  <c r="B5976"/>
  <c r="B9069"/>
  <c r="B8584"/>
  <c r="B1287"/>
  <c r="B6950"/>
  <c r="B9278"/>
  <c r="B7626"/>
  <c r="B4646"/>
  <c r="B3313"/>
  <c r="B5817"/>
  <c r="B6998"/>
  <c r="B1404"/>
  <c r="B1495"/>
  <c r="B2315"/>
  <c r="B1897"/>
  <c r="B2786"/>
  <c r="B7764"/>
  <c r="B2849"/>
  <c r="B1234"/>
  <c r="B4251"/>
  <c r="B1714"/>
  <c r="B5774"/>
  <c r="B9254"/>
  <c r="B6966"/>
  <c r="B7555"/>
  <c r="B1465"/>
  <c r="B6411"/>
  <c r="B3361"/>
  <c r="B383"/>
  <c r="B6843"/>
  <c r="B6178"/>
  <c r="B7708"/>
  <c r="B3500"/>
  <c r="B3675"/>
  <c r="B476"/>
  <c r="B2704"/>
  <c r="B1667"/>
  <c r="B6455"/>
  <c r="B3716"/>
  <c r="B5921"/>
  <c r="B3267"/>
  <c r="B2393"/>
  <c r="B2486"/>
  <c r="B5861"/>
  <c r="B8090"/>
  <c r="B960"/>
  <c r="B2185"/>
  <c r="B897"/>
  <c r="B7412"/>
  <c r="B4539"/>
  <c r="B307"/>
  <c r="B7767"/>
  <c r="B4678"/>
  <c r="B8014"/>
  <c r="B3626"/>
  <c r="B478"/>
  <c r="B2447"/>
  <c r="B7591"/>
  <c r="B8220"/>
  <c r="B4277"/>
  <c r="B2844"/>
  <c r="B1734"/>
  <c r="B5515"/>
  <c r="B3462"/>
  <c r="B6326"/>
  <c r="B5684"/>
  <c r="B6402"/>
  <c r="B6025"/>
  <c r="B5737"/>
  <c r="B6626"/>
  <c r="B6307"/>
  <c r="B5793"/>
  <c r="B4715"/>
  <c r="B7535"/>
  <c r="B2068"/>
  <c r="B7030"/>
  <c r="B2758"/>
  <c r="B6268"/>
  <c r="B1601"/>
  <c r="B1927"/>
  <c r="B8242"/>
  <c r="B5011"/>
  <c r="B2765"/>
  <c r="B1791"/>
  <c r="B523"/>
  <c r="B232"/>
  <c r="B479"/>
  <c r="B683"/>
  <c r="B7914"/>
  <c r="B6583"/>
  <c r="B7097"/>
  <c r="B1675"/>
  <c r="B3385"/>
  <c r="B512"/>
  <c r="B5735"/>
  <c r="B1004"/>
  <c r="B1640"/>
  <c r="B1573"/>
  <c r="B1769"/>
  <c r="B4228"/>
  <c r="B4575"/>
  <c r="B5866"/>
  <c r="B4306"/>
  <c r="B7817"/>
  <c r="B1863"/>
  <c r="B8295"/>
  <c r="B3409"/>
  <c r="B5578"/>
  <c r="B4297"/>
  <c r="B1799"/>
  <c r="B5605"/>
  <c r="B2588"/>
  <c r="B5985"/>
  <c r="B1510"/>
  <c r="B4485"/>
  <c r="B8138"/>
  <c r="B2228"/>
  <c r="B6727"/>
  <c r="B3310"/>
  <c r="B2194"/>
  <c r="B3463"/>
  <c r="B624"/>
  <c r="B1825"/>
  <c r="B6447"/>
  <c r="B4604"/>
  <c r="B1624"/>
  <c r="B8385"/>
  <c r="B7805"/>
  <c r="B4739"/>
  <c r="B6217"/>
  <c r="B5843"/>
  <c r="B9264"/>
  <c r="B5758"/>
  <c r="B5331"/>
  <c r="B3757"/>
  <c r="B5577"/>
  <c r="B7553"/>
  <c r="B719"/>
  <c r="B4679"/>
  <c r="B2908"/>
  <c r="B5692"/>
  <c r="B9248"/>
  <c r="B8207"/>
  <c r="B2299"/>
  <c r="B7317"/>
  <c r="B1680"/>
  <c r="B7498"/>
  <c r="B3469"/>
  <c r="B7513"/>
  <c r="B2044"/>
  <c r="B3906"/>
  <c r="B6247"/>
  <c r="B6135"/>
  <c r="B8116"/>
  <c r="B5785"/>
  <c r="B1870"/>
  <c r="B2287"/>
  <c r="B8265"/>
  <c r="B8046"/>
  <c r="B5521"/>
  <c r="B5878"/>
  <c r="B3921"/>
  <c r="B6619"/>
  <c r="B2693"/>
  <c r="B4826"/>
  <c r="B9232"/>
  <c r="B5889"/>
  <c r="B5700"/>
  <c r="B2604"/>
  <c r="B2699"/>
  <c r="B5834"/>
  <c r="B2544"/>
  <c r="B1848"/>
  <c r="B775"/>
  <c r="B2649"/>
  <c r="B8212"/>
  <c r="B7344"/>
  <c r="B5606"/>
  <c r="B6107"/>
  <c r="B5677"/>
  <c r="B4707"/>
  <c r="B5847"/>
  <c r="B5881"/>
  <c r="B2478"/>
  <c r="B6317"/>
  <c r="B5704"/>
  <c r="B5667"/>
  <c r="B6204"/>
  <c r="B6360"/>
  <c r="B5915"/>
  <c r="B4705"/>
  <c r="B5812"/>
  <c r="B4844"/>
  <c r="B6122"/>
  <c r="B3576"/>
  <c r="B5586"/>
  <c r="B5555"/>
  <c r="B6144"/>
  <c r="B4983"/>
  <c r="B5570"/>
  <c r="B5695"/>
  <c r="B2021"/>
  <c r="B7847"/>
  <c r="B5564"/>
  <c r="B5906"/>
  <c r="B1425"/>
  <c r="B2926"/>
  <c r="B6295"/>
  <c r="B5811"/>
  <c r="B3781"/>
  <c r="B5962"/>
  <c r="B1618"/>
  <c r="B6023"/>
  <c r="B5901"/>
  <c r="B8860"/>
  <c r="B6335"/>
  <c r="B5836"/>
  <c r="B5855"/>
  <c r="B5837"/>
  <c r="B5808"/>
  <c r="B6072"/>
  <c r="B6220"/>
  <c r="B1100"/>
  <c r="B7168"/>
  <c r="B2845"/>
  <c r="B1888"/>
  <c r="B8119"/>
  <c r="B3104"/>
  <c r="B2541"/>
  <c r="B1658"/>
  <c r="B345"/>
  <c r="B1582"/>
  <c r="B1444"/>
  <c r="B2662"/>
  <c r="B7761"/>
  <c r="B6303"/>
  <c r="B2823"/>
  <c r="B1389"/>
  <c r="B2934"/>
  <c r="B4519"/>
  <c r="B1669"/>
  <c r="B2273"/>
  <c r="B7222"/>
  <c r="B8086"/>
  <c r="B6138"/>
  <c r="B3474"/>
  <c r="B367"/>
  <c r="B5909"/>
  <c r="B1438"/>
  <c r="B2701"/>
  <c r="B3509"/>
  <c r="B2289"/>
  <c r="B922"/>
  <c r="B7467"/>
  <c r="B834"/>
  <c r="B5978"/>
  <c r="B1216"/>
  <c r="B8846"/>
  <c r="B2451"/>
  <c r="B597"/>
  <c r="B1167"/>
  <c r="B3527"/>
  <c r="B1858"/>
  <c r="B2999"/>
  <c r="B2359"/>
  <c r="B5759"/>
  <c r="B1616"/>
  <c r="B5979"/>
  <c r="B5601"/>
  <c r="B887"/>
  <c r="B1970"/>
  <c r="B4106"/>
  <c r="B2719"/>
  <c r="B2026"/>
  <c r="B2412"/>
  <c r="B6229"/>
  <c r="B248"/>
  <c r="B2606"/>
  <c r="B5773"/>
  <c r="B5964"/>
  <c r="B429"/>
  <c r="B6048"/>
  <c r="B1385"/>
  <c r="B5952"/>
  <c r="B531"/>
  <c r="B7857"/>
  <c r="B2296"/>
  <c r="B1513"/>
  <c r="B2538"/>
  <c r="B4045"/>
  <c r="B1096"/>
  <c r="B4693"/>
  <c r="B3526"/>
  <c r="B3052"/>
  <c r="B5776"/>
  <c r="B1453"/>
  <c r="B3295"/>
  <c r="B6096"/>
  <c r="B8649"/>
  <c r="B2608"/>
  <c r="B8281"/>
  <c r="B2924"/>
  <c r="B5895"/>
  <c r="B6390"/>
  <c r="B4073"/>
  <c r="B1749"/>
  <c r="B2620"/>
  <c r="B2422"/>
  <c r="B3991"/>
  <c r="B3518"/>
  <c r="B4327"/>
  <c r="B5397"/>
  <c r="B9274"/>
  <c r="B989"/>
  <c r="B8698"/>
  <c r="B1360"/>
  <c r="B6177"/>
  <c r="B9158"/>
  <c r="B2658"/>
  <c r="B6537"/>
  <c r="B1301"/>
  <c r="B3759"/>
  <c r="B6406"/>
  <c r="B3571"/>
  <c r="B7556"/>
  <c r="B4540"/>
  <c r="B6101"/>
  <c r="B2392"/>
  <c r="B4591"/>
  <c r="B8244"/>
  <c r="B1846"/>
  <c r="B92"/>
  <c r="B2384"/>
  <c r="B1415"/>
  <c r="B4343"/>
  <c r="B2574"/>
  <c r="B2195"/>
  <c r="B7285"/>
  <c r="B3325"/>
  <c r="B3848"/>
  <c r="B5614"/>
  <c r="B4654"/>
  <c r="B273"/>
  <c r="B2130"/>
  <c r="B3311"/>
  <c r="B1720"/>
  <c r="B606"/>
  <c r="B7984"/>
  <c r="B7381"/>
  <c r="B1252"/>
  <c r="B7077"/>
  <c r="B1811"/>
  <c r="B2020"/>
  <c r="B5923"/>
  <c r="B3324"/>
  <c r="B2031"/>
  <c r="B8232"/>
  <c r="B8226"/>
  <c r="B1473"/>
  <c r="B3351"/>
  <c r="B5958"/>
  <c r="B3419"/>
  <c r="B5980"/>
  <c r="B783"/>
  <c r="B6148"/>
  <c r="B6294"/>
  <c r="B8188"/>
  <c r="B1198"/>
  <c r="B8159"/>
  <c r="B1707"/>
  <c r="B1839"/>
  <c r="B4570"/>
  <c r="B9"/>
  <c r="B3556"/>
  <c r="B2724"/>
  <c r="B7841"/>
  <c r="B5142"/>
  <c r="B7080"/>
  <c r="B3354"/>
  <c r="B6167"/>
  <c r="B8153"/>
  <c r="B2362"/>
  <c r="B6434"/>
  <c r="B1767"/>
  <c r="B2873"/>
  <c r="B470"/>
  <c r="B3778"/>
  <c r="B1042"/>
  <c r="B4061"/>
  <c r="B529"/>
  <c r="B3294"/>
  <c r="B2455"/>
  <c r="B6354"/>
  <c r="B433"/>
  <c r="B6533"/>
  <c r="B6310"/>
  <c r="B3336"/>
  <c r="B2545"/>
  <c r="B269"/>
  <c r="B2465"/>
  <c r="B3379"/>
  <c r="B1502"/>
  <c r="B3643"/>
  <c r="B2652"/>
  <c r="B6322"/>
  <c r="B2640"/>
  <c r="B4482"/>
  <c r="B5966"/>
  <c r="B4463"/>
  <c r="B6312"/>
  <c r="B6811"/>
  <c r="B263"/>
  <c r="B4515"/>
  <c r="B6074"/>
  <c r="B2985"/>
  <c r="B1604"/>
  <c r="B3412"/>
  <c r="B2482"/>
  <c r="B605"/>
  <c r="B2181"/>
  <c r="B7549"/>
  <c r="B3969"/>
  <c r="B9202"/>
  <c r="B5184"/>
  <c r="B4258"/>
  <c r="B2947"/>
  <c r="B4781"/>
  <c r="B4510"/>
  <c r="B7586"/>
  <c r="B9262"/>
  <c r="B1450"/>
  <c r="B3330"/>
  <c r="B4642"/>
  <c r="B1148"/>
  <c r="B3882"/>
  <c r="B2240"/>
  <c r="B2313"/>
  <c r="B2825"/>
  <c r="B6152"/>
  <c r="B6237"/>
  <c r="B2062"/>
  <c r="B6020"/>
  <c r="B6019"/>
  <c r="B5660"/>
  <c r="B6015"/>
  <c r="B6016"/>
  <c r="B6660"/>
  <c r="B6171"/>
  <c r="B4921"/>
  <c r="B5833"/>
  <c r="B4989"/>
  <c r="B4991"/>
  <c r="B1625"/>
  <c r="B5037"/>
  <c r="B5373"/>
  <c r="B7366"/>
  <c r="B1550"/>
  <c r="B5285"/>
  <c r="B7303"/>
  <c r="B1789"/>
  <c r="B4746"/>
  <c r="B5226"/>
  <c r="B7264"/>
  <c r="B4318"/>
  <c r="B7465"/>
  <c r="B2135"/>
  <c r="B1663"/>
  <c r="B2036"/>
  <c r="B7569"/>
  <c r="B1007"/>
  <c r="B1172"/>
  <c r="B7499"/>
  <c r="B4789"/>
  <c r="B5289"/>
  <c r="B5530"/>
  <c r="B7159"/>
  <c r="B7580"/>
  <c r="B6632"/>
  <c r="B4706"/>
  <c r="B2585"/>
  <c r="B1614"/>
  <c r="B5525"/>
  <c r="B5266"/>
  <c r="B7544"/>
  <c r="B7593"/>
  <c r="B7608"/>
  <c r="B5012"/>
  <c r="B7282"/>
  <c r="B4698"/>
  <c r="B5002"/>
  <c r="B2737"/>
  <c r="B1698"/>
  <c r="B7614"/>
  <c r="B4818"/>
  <c r="B5027"/>
  <c r="B3666"/>
  <c r="B1190"/>
  <c r="B2083"/>
  <c r="B1095"/>
  <c r="B2931"/>
  <c r="B5661"/>
  <c r="B3068"/>
  <c r="B1026"/>
  <c r="B773"/>
  <c r="B7190"/>
  <c r="B1208"/>
  <c r="B7250"/>
  <c r="B7003"/>
  <c r="B1084"/>
  <c r="B2143"/>
  <c r="B2570"/>
  <c r="B6992"/>
  <c r="B3331"/>
  <c r="B5680"/>
  <c r="B2215"/>
  <c r="B1212"/>
  <c r="B3154"/>
  <c r="B5173"/>
  <c r="B2351"/>
  <c r="B4083"/>
  <c r="B2328"/>
  <c r="B1417"/>
  <c r="B7483"/>
  <c r="B1861"/>
  <c r="B4993"/>
  <c r="B2946"/>
  <c r="B7100"/>
  <c r="B7334"/>
  <c r="B3826"/>
  <c r="B7259"/>
  <c r="B7547"/>
  <c r="B4400"/>
  <c r="B3819"/>
  <c r="B5040"/>
  <c r="B7551"/>
  <c r="B5321"/>
  <c r="B1641"/>
  <c r="B1024"/>
  <c r="B1015"/>
  <c r="B1790"/>
  <c r="B5498"/>
  <c r="B4571"/>
  <c r="B1925"/>
  <c r="B1571"/>
  <c r="B3112"/>
  <c r="B5393"/>
  <c r="B1200"/>
  <c r="B2042"/>
  <c r="B6874"/>
  <c r="B4688"/>
  <c r="B45"/>
  <c r="B5274"/>
  <c r="B1480"/>
  <c r="B5067"/>
  <c r="B1896"/>
  <c r="B1091"/>
  <c r="B6911"/>
  <c r="B125"/>
  <c r="B2966"/>
  <c r="B1062"/>
  <c r="B1841"/>
  <c r="B1274"/>
  <c r="B7585"/>
  <c r="B2820"/>
  <c r="B2016"/>
  <c r="B1003"/>
  <c r="B6949"/>
  <c r="B6935"/>
  <c r="B1779"/>
  <c r="B4928"/>
  <c r="B6980"/>
  <c r="B3018"/>
  <c r="B2861"/>
  <c r="B8902"/>
  <c r="B1376"/>
  <c r="B6733"/>
  <c r="B1750"/>
  <c r="B4620"/>
  <c r="B1971"/>
  <c r="B3391"/>
  <c r="B1439"/>
  <c r="B2506"/>
  <c r="B9130"/>
  <c r="B2117"/>
  <c r="B6162"/>
  <c r="B490"/>
  <c r="B6308"/>
  <c r="B6313"/>
  <c r="B9270"/>
  <c r="B6256"/>
  <c r="B5630"/>
  <c r="B1816"/>
  <c r="B5282"/>
  <c r="B5896"/>
  <c r="B4372"/>
  <c r="B3975"/>
  <c r="B1768"/>
  <c r="B2201"/>
  <c r="B3900"/>
  <c r="B5576"/>
  <c r="B5932"/>
  <c r="B9217"/>
  <c r="B2939"/>
  <c r="B5983"/>
  <c r="B5637"/>
  <c r="B8933"/>
  <c r="B5398"/>
  <c r="B3454"/>
  <c r="B1852"/>
  <c r="B2943"/>
  <c r="B5874"/>
  <c r="B5518"/>
  <c r="B1073"/>
  <c r="B9246"/>
  <c r="B1753"/>
  <c r="B3424"/>
  <c r="B6278"/>
  <c r="B1978"/>
  <c r="B1551"/>
  <c r="B5391"/>
  <c r="B1952"/>
  <c r="B5941"/>
  <c r="B5656"/>
  <c r="B6042"/>
  <c r="B6363"/>
  <c r="B4090"/>
  <c r="B1620"/>
  <c r="B7440"/>
  <c r="B5746"/>
  <c r="B4956"/>
  <c r="B5594"/>
  <c r="B6396"/>
  <c r="B5619"/>
  <c r="B4687"/>
  <c r="B2291"/>
  <c r="B4179"/>
  <c r="B5880"/>
  <c r="B5869"/>
  <c r="B4442"/>
  <c r="B6338"/>
  <c r="B4249"/>
  <c r="B2148"/>
  <c r="B1651"/>
  <c r="B2358"/>
  <c r="B3485"/>
  <c r="B4284"/>
  <c r="B4170"/>
  <c r="B223"/>
  <c r="B4966"/>
  <c r="B3570"/>
  <c r="B6288"/>
  <c r="B2590"/>
  <c r="B4965"/>
  <c r="B4995"/>
  <c r="B2224"/>
  <c r="B6387"/>
  <c r="B7450"/>
  <c r="B6340"/>
  <c r="B9169"/>
  <c r="B5857"/>
  <c r="B1854"/>
  <c r="B1949"/>
  <c r="B5600"/>
  <c r="B6235"/>
  <c r="B5659"/>
  <c r="B4777"/>
  <c r="B4784"/>
  <c r="B5970"/>
  <c r="B5612"/>
  <c r="B6137"/>
  <c r="B3858"/>
  <c r="B6255"/>
  <c r="B5463"/>
  <c r="B6032"/>
  <c r="B6238"/>
  <c r="B5408"/>
  <c r="B3780"/>
  <c r="B7022"/>
  <c r="B4144"/>
  <c r="B6248"/>
  <c r="B3559"/>
  <c r="B4218"/>
  <c r="B6223"/>
  <c r="B5922"/>
  <c r="B5618"/>
  <c r="B4881"/>
  <c r="B5986"/>
  <c r="B6224"/>
  <c r="B5686"/>
  <c r="B5708"/>
  <c r="B6285"/>
  <c r="B5760"/>
  <c r="B5842"/>
  <c r="B5729"/>
  <c r="B6011"/>
  <c r="B2140"/>
  <c r="B5744"/>
  <c r="B5565"/>
  <c r="B6114"/>
  <c r="B5571"/>
  <c r="B5553"/>
  <c r="B6318"/>
  <c r="B4058"/>
  <c r="B3807"/>
  <c r="B4680"/>
  <c r="B7854"/>
  <c r="B5782"/>
  <c r="B1879"/>
  <c r="B2053"/>
  <c r="B4922"/>
  <c r="B5166"/>
  <c r="B6747"/>
  <c r="B5145"/>
  <c r="B1899"/>
  <c r="B5517"/>
  <c r="B5488"/>
  <c r="B4521"/>
  <c r="B7232"/>
  <c r="B5074"/>
  <c r="B4764"/>
  <c r="B7216"/>
  <c r="B5313"/>
  <c r="B1496"/>
  <c r="B4896"/>
  <c r="B1715"/>
  <c r="B1029"/>
  <c r="B9172"/>
  <c r="B3415"/>
  <c r="B3939"/>
  <c r="B303"/>
  <c r="B4107"/>
  <c r="B8522"/>
  <c r="B3628"/>
  <c r="B3432"/>
  <c r="B3734"/>
  <c r="B1435"/>
  <c r="B7664"/>
  <c r="B3417"/>
  <c r="B7325"/>
  <c r="B1298"/>
  <c r="B877"/>
  <c r="B1883"/>
  <c r="B6460"/>
  <c r="B4534"/>
  <c r="B1999"/>
  <c r="B4355"/>
  <c r="B1141"/>
  <c r="B2746"/>
  <c r="B4395"/>
  <c r="B1937"/>
  <c r="B2309"/>
  <c r="B3473"/>
  <c r="B7849"/>
  <c r="B4647"/>
  <c r="B4973"/>
  <c r="B6648"/>
  <c r="B2463"/>
  <c r="B8897"/>
  <c r="B935"/>
  <c r="B8989"/>
  <c r="B6588"/>
  <c r="B4522"/>
  <c r="B6388"/>
  <c r="B6081"/>
  <c r="B2417"/>
  <c r="B2391"/>
  <c r="B1703"/>
  <c r="B3679"/>
  <c r="B3691"/>
  <c r="B2355"/>
  <c r="B4689"/>
  <c r="B6214"/>
  <c r="B4953"/>
  <c r="B4481"/>
  <c r="B3467"/>
  <c r="B6870"/>
  <c r="B811"/>
  <c r="B4605"/>
  <c r="B2040"/>
  <c r="B4283"/>
  <c r="B6198"/>
  <c r="B1434"/>
  <c r="B6334"/>
  <c r="B6131"/>
  <c r="B2537"/>
  <c r="B3512"/>
  <c r="B4616"/>
  <c r="B5435"/>
  <c r="B7748"/>
  <c r="B4385"/>
  <c r="B6381"/>
  <c r="B7502"/>
  <c r="B5029"/>
  <c r="B7201"/>
  <c r="B7494"/>
  <c r="B1046"/>
  <c r="B7855"/>
  <c r="B7276"/>
  <c r="B7613"/>
  <c r="B7125"/>
  <c r="B5407"/>
  <c r="B6827"/>
  <c r="B3949"/>
  <c r="B7379"/>
  <c r="B6685"/>
  <c r="B3224"/>
  <c r="B1910"/>
  <c r="B6545"/>
  <c r="B181"/>
  <c r="B1065"/>
  <c r="B2613"/>
  <c r="B910"/>
  <c r="B3784"/>
  <c r="B2579"/>
  <c r="B4948"/>
  <c r="B2907"/>
  <c r="B5434"/>
  <c r="B956"/>
  <c r="B5804"/>
  <c r="B70"/>
  <c r="B1857"/>
  <c r="B7844"/>
  <c r="B7096"/>
  <c r="B6127"/>
  <c r="B8526"/>
  <c r="B6282"/>
  <c r="B6053"/>
  <c r="B6258"/>
  <c r="B2898"/>
  <c r="B473"/>
  <c r="B4199"/>
  <c r="B1584"/>
  <c r="B1432"/>
  <c r="B2517"/>
  <c r="B995"/>
  <c r="B3398"/>
  <c r="B5176"/>
  <c r="B4124"/>
  <c r="B1272"/>
  <c r="B5998"/>
  <c r="B6183"/>
  <c r="B4180"/>
  <c r="B4205"/>
  <c r="B5787"/>
  <c r="B5458"/>
  <c r="B721"/>
  <c r="B6176"/>
  <c r="B2033"/>
  <c r="B6190"/>
  <c r="B4294"/>
  <c r="B5212"/>
  <c r="B6120"/>
  <c r="B4344"/>
  <c r="B905"/>
  <c r="B3909"/>
  <c r="B6702"/>
  <c r="B4486"/>
  <c r="B3967"/>
  <c r="B2379"/>
  <c r="B3371"/>
  <c r="B6106"/>
  <c r="B5972"/>
  <c r="B3864"/>
  <c r="B3863"/>
  <c r="B2279"/>
  <c r="B3002"/>
  <c r="B6216"/>
  <c r="B5548"/>
  <c r="B2790"/>
  <c r="B5595"/>
  <c r="B6265"/>
  <c r="B4029"/>
  <c r="B5829"/>
  <c r="B5542"/>
  <c r="B3936"/>
  <c r="B3537"/>
  <c r="B8511"/>
  <c r="B3968"/>
  <c r="B4323"/>
  <c r="B2615"/>
  <c r="B8411"/>
  <c r="B8202"/>
  <c r="B161"/>
  <c r="B777"/>
  <c r="B2141"/>
  <c r="B1673"/>
  <c r="B4857"/>
  <c r="B6227"/>
  <c r="B4265"/>
  <c r="B2445"/>
  <c r="B3829"/>
  <c r="B3321"/>
  <c r="B5698"/>
  <c r="B3396"/>
  <c r="B1661"/>
  <c r="B7153"/>
  <c r="B1822"/>
  <c r="B579"/>
  <c r="B7595"/>
  <c r="B1950"/>
  <c r="B4145"/>
  <c r="B7677"/>
  <c r="B2774"/>
  <c r="B1304"/>
  <c r="B7710"/>
  <c r="B1833"/>
  <c r="B6111"/>
  <c r="B4321"/>
  <c r="B1935"/>
  <c r="B3520"/>
  <c r="B1676"/>
  <c r="B2367"/>
  <c r="B4897"/>
  <c r="B843"/>
  <c r="B2867"/>
  <c r="B1201"/>
  <c r="B1182"/>
  <c r="B508"/>
  <c r="B2285"/>
  <c r="B6380"/>
  <c r="B2405"/>
  <c r="B4405"/>
  <c r="B2680"/>
  <c r="B9193"/>
  <c r="B4566"/>
  <c r="B9135"/>
  <c r="B2156"/>
  <c r="B4255"/>
  <c r="B5927"/>
  <c r="B109"/>
  <c r="B2008"/>
  <c r="B2270"/>
  <c r="B2336"/>
  <c r="B6095"/>
  <c r="B9220"/>
  <c r="B614"/>
  <c r="B2004"/>
  <c r="B2525"/>
  <c r="B3774"/>
  <c r="B2628"/>
  <c r="B2625"/>
  <c r="B4745"/>
  <c r="B2386"/>
  <c r="B435"/>
  <c r="B2116"/>
  <c r="B6497"/>
  <c r="B6302"/>
  <c r="B6242"/>
  <c r="B2676"/>
  <c r="B787"/>
  <c r="B6055"/>
  <c r="B1541"/>
  <c r="B3189"/>
  <c r="B2110"/>
  <c r="B8111"/>
  <c r="B8274"/>
  <c r="B6136"/>
  <c r="B7934"/>
  <c r="B7620"/>
  <c r="B4264"/>
  <c r="B8041"/>
  <c r="B2566"/>
  <c r="B7652"/>
  <c r="B8135"/>
  <c r="B4497"/>
  <c r="B3029"/>
  <c r="B2732"/>
  <c r="B1730"/>
  <c r="B928"/>
  <c r="B2411"/>
  <c r="B1565"/>
  <c r="B3820"/>
  <c r="B2057"/>
  <c r="B1727"/>
  <c r="B455"/>
  <c r="B2019"/>
  <c r="B1547"/>
  <c r="B6467"/>
  <c r="B3575"/>
  <c r="B4543"/>
  <c r="B2184"/>
  <c r="B5813"/>
  <c r="B3911"/>
  <c r="B6087"/>
  <c r="B5802"/>
  <c r="B6069"/>
  <c r="B2024"/>
  <c r="B5008"/>
  <c r="B5769"/>
  <c r="B6230"/>
  <c r="B6830"/>
  <c r="B5814"/>
  <c r="B6123"/>
  <c r="B31"/>
  <c r="B5950"/>
  <c r="B832"/>
  <c r="B2709"/>
  <c r="B914"/>
  <c r="B5730"/>
  <c r="B7154"/>
  <c r="B2090"/>
  <c r="B2836"/>
  <c r="B1938"/>
  <c r="B6156"/>
  <c r="B587"/>
  <c r="B2212"/>
  <c r="B6219"/>
  <c r="B2653"/>
  <c r="B6267"/>
  <c r="B6066"/>
  <c r="B2681"/>
  <c r="B8299"/>
  <c r="B6035"/>
  <c r="B637"/>
  <c r="B1881"/>
  <c r="B14"/>
  <c r="B774"/>
  <c r="B5795"/>
  <c r="B6221"/>
  <c r="B501"/>
  <c r="B2302"/>
  <c r="B2837"/>
  <c r="B5643"/>
  <c r="B231"/>
  <c r="B6036"/>
  <c r="B2118"/>
  <c r="B1221"/>
  <c r="B1599"/>
  <c r="B739"/>
  <c r="B2567"/>
  <c r="B5664"/>
  <c r="B1613"/>
  <c r="B2799"/>
  <c r="B9265"/>
  <c r="B2339"/>
  <c r="B3888"/>
  <c r="B942"/>
  <c r="B929"/>
  <c r="B1623"/>
  <c r="B7313"/>
  <c r="B499"/>
  <c r="B7341"/>
  <c r="B2281"/>
  <c r="B281"/>
  <c r="B5727"/>
  <c r="B4576"/>
  <c r="B3697"/>
  <c r="B4252"/>
  <c r="B6010"/>
  <c r="B681"/>
  <c r="B2034"/>
  <c r="B3099"/>
  <c r="B4426"/>
  <c r="B123"/>
  <c r="B2593"/>
  <c r="B5726"/>
  <c r="B4593"/>
  <c r="B1758"/>
  <c r="B1183"/>
  <c r="B3738"/>
  <c r="B558"/>
  <c r="B8642"/>
  <c r="B319"/>
  <c r="B6481"/>
  <c r="B3997"/>
  <c r="B2515"/>
  <c r="B7008"/>
  <c r="B2631"/>
  <c r="B4357"/>
  <c r="B4300"/>
  <c r="B6694"/>
  <c r="B868"/>
  <c r="B6323"/>
  <c r="B4469"/>
  <c r="B3796"/>
  <c r="B2509"/>
  <c r="B5627"/>
  <c r="B1990"/>
  <c r="B1519"/>
  <c r="B6211"/>
  <c r="B1645"/>
  <c r="B626"/>
  <c r="B6210"/>
  <c r="B8275"/>
  <c r="B2558"/>
  <c r="B5567"/>
  <c r="B3506"/>
  <c r="B5437"/>
  <c r="B8556"/>
  <c r="B4533"/>
  <c r="B4552"/>
  <c r="B4263"/>
  <c r="B3869"/>
  <c r="B2834"/>
  <c r="B2192"/>
  <c r="B4475"/>
  <c r="B2261"/>
  <c r="B6385"/>
  <c r="B8110"/>
  <c r="B332"/>
  <c r="B2493"/>
  <c r="B2332"/>
  <c r="B7818"/>
  <c r="B5763"/>
  <c r="B1644"/>
  <c r="B3021"/>
  <c r="B6444"/>
  <c r="B2073"/>
  <c r="B7468"/>
  <c r="B7996"/>
  <c r="B7171"/>
  <c r="B7543"/>
  <c r="B3233"/>
  <c r="B1039"/>
  <c r="B1874"/>
  <c r="B1484"/>
  <c r="B7132"/>
  <c r="B6881"/>
  <c r="B2128"/>
  <c r="B6441"/>
  <c r="B7487"/>
  <c r="B1025"/>
  <c r="B1076"/>
  <c r="B7169"/>
  <c r="B240"/>
  <c r="B1017"/>
  <c r="B7139"/>
  <c r="B1741"/>
  <c r="B296"/>
  <c r="B2120"/>
  <c r="B2713"/>
  <c r="B2470"/>
  <c r="B2583"/>
  <c r="B8260"/>
  <c r="B312"/>
  <c r="B3744"/>
  <c r="B5820"/>
  <c r="B2754"/>
  <c r="B260"/>
  <c r="B4394"/>
  <c r="B1764"/>
  <c r="B876"/>
  <c r="B221"/>
  <c r="B6083"/>
  <c r="B6399"/>
  <c r="B1170"/>
  <c r="B2428"/>
  <c r="B7476"/>
  <c r="B584"/>
  <c r="B4128"/>
  <c r="B4340"/>
  <c r="B4601"/>
  <c r="B2573"/>
  <c r="B2542"/>
  <c r="B2524"/>
  <c r="B852"/>
  <c r="B4414"/>
  <c r="B8219"/>
  <c r="B7138"/>
  <c r="B7152"/>
  <c r="B7193"/>
  <c r="B3847"/>
  <c r="B1131"/>
  <c r="B7137"/>
  <c r="B7227"/>
  <c r="B7160"/>
  <c r="B7252"/>
  <c r="B2142"/>
  <c r="B2759"/>
  <c r="B1662"/>
  <c r="B5363"/>
  <c r="B1991"/>
  <c r="B7145"/>
  <c r="B2691"/>
  <c r="B6703"/>
  <c r="B5333"/>
  <c r="B2254"/>
  <c r="B6526"/>
  <c r="B33"/>
  <c r="B5122"/>
  <c r="B5337"/>
  <c r="B5077"/>
  <c r="B7186"/>
  <c r="B786"/>
  <c r="B1800"/>
  <c r="B3844"/>
  <c r="B7144"/>
  <c r="B5432"/>
  <c r="B3149"/>
  <c r="B1149"/>
  <c r="B5522"/>
  <c r="B7221"/>
  <c r="B7248"/>
  <c r="B7155"/>
  <c r="B4766"/>
  <c r="B1956"/>
  <c r="B4673"/>
  <c r="B7236"/>
  <c r="B4845"/>
  <c r="B1849"/>
  <c r="B1132"/>
  <c r="B7745"/>
  <c r="B7268"/>
  <c r="B6534"/>
  <c r="B1177"/>
  <c r="B926"/>
  <c r="B1356"/>
  <c r="B2866"/>
  <c r="B2081"/>
  <c r="B1468"/>
  <c r="B9166"/>
  <c r="B71"/>
  <c r="B3218"/>
  <c r="B5372"/>
  <c r="B4868"/>
  <c r="B1481"/>
  <c r="B4078"/>
  <c r="B1213"/>
  <c r="B7253"/>
  <c r="B3035"/>
  <c r="B1717"/>
  <c r="B1462"/>
  <c r="B1880"/>
  <c r="B7213"/>
  <c r="B189"/>
  <c r="B2049"/>
  <c r="B7241"/>
  <c r="B7274"/>
  <c r="B4676"/>
  <c r="B7517"/>
  <c r="B2011"/>
  <c r="B7187"/>
  <c r="B7167"/>
  <c r="B7105"/>
  <c r="B5113"/>
  <c r="B7258"/>
  <c r="B8418"/>
  <c r="B7598"/>
  <c r="B7239"/>
  <c r="B3091"/>
  <c r="B7289"/>
  <c r="B7134"/>
  <c r="B5511"/>
  <c r="B7272"/>
  <c r="B7209"/>
  <c r="B2005"/>
  <c r="B2058"/>
  <c r="B1137"/>
  <c r="B7141"/>
  <c r="B1819"/>
  <c r="B7257"/>
  <c r="B7280"/>
  <c r="B7174"/>
  <c r="B2751"/>
  <c r="B1012"/>
  <c r="B1086"/>
  <c r="B5309"/>
  <c r="B7509"/>
  <c r="B36"/>
  <c r="B7182"/>
  <c r="B1794"/>
  <c r="B6457"/>
  <c r="B1913"/>
  <c r="B6102"/>
  <c r="B1220"/>
  <c r="B2782"/>
  <c r="B6113"/>
  <c r="B3875"/>
  <c r="B1392"/>
  <c r="B1609"/>
  <c r="B6400"/>
  <c r="B2211"/>
  <c r="B7402"/>
  <c r="B6128"/>
  <c r="B6882"/>
  <c r="B4509"/>
  <c r="B4068"/>
  <c r="B6290"/>
  <c r="B1509"/>
  <c r="B4478"/>
  <c r="B4222"/>
  <c r="B1759"/>
  <c r="B5873"/>
  <c r="B7558"/>
  <c r="B2458"/>
  <c r="B2798"/>
  <c r="B3965"/>
  <c r="B268"/>
  <c r="B3136"/>
  <c r="B4514"/>
  <c r="B5731"/>
  <c r="B1231"/>
  <c r="B1993"/>
  <c r="B5871"/>
  <c r="B3606"/>
  <c r="B2108"/>
  <c r="B3270"/>
  <c r="B4711"/>
  <c r="B3908"/>
  <c r="B1917"/>
  <c r="B2200"/>
  <c r="B2993"/>
  <c r="B7035"/>
  <c r="B2602"/>
  <c r="B5917"/>
  <c r="B5911"/>
  <c r="B6158"/>
  <c r="B4440"/>
  <c r="B4322"/>
  <c r="B6022"/>
  <c r="B1660"/>
  <c r="B4224"/>
  <c r="B2738"/>
  <c r="B3315"/>
  <c r="B3179"/>
  <c r="B4427"/>
  <c r="B1940"/>
  <c r="B3802"/>
  <c r="B9019"/>
  <c r="B7013"/>
  <c r="B1117"/>
  <c r="B1834"/>
  <c r="B3074"/>
  <c r="B3207"/>
  <c r="B2586"/>
  <c r="B2842"/>
  <c r="B6324"/>
  <c r="B4267"/>
  <c r="B3794"/>
  <c r="B6839"/>
  <c r="B1962"/>
  <c r="B1926"/>
  <c r="B2316"/>
  <c r="B6007"/>
  <c r="B2398"/>
  <c r="B2559"/>
  <c r="B4380"/>
  <c r="B4558"/>
  <c r="B7488"/>
  <c r="B1872"/>
  <c r="B1206"/>
  <c r="B1942"/>
  <c r="B6582"/>
  <c r="B9210"/>
  <c r="B3057"/>
  <c r="B1047"/>
  <c r="B4021"/>
  <c r="B7225"/>
  <c r="B2569"/>
  <c r="B2204"/>
  <c r="B1688"/>
  <c r="B7536"/>
  <c r="B2922"/>
  <c r="B2683"/>
  <c r="B2436"/>
  <c r="B4109"/>
  <c r="B4192"/>
  <c r="B3627"/>
  <c r="B3411"/>
  <c r="B2891"/>
  <c r="B2539"/>
  <c r="B6651"/>
  <c r="B1081"/>
  <c r="B4526"/>
  <c r="B1586"/>
  <c r="B6999"/>
  <c r="B4246"/>
  <c r="B3299"/>
  <c r="B2372"/>
  <c r="B6141"/>
  <c r="B5957"/>
  <c r="B3384"/>
  <c r="B1254"/>
  <c r="B8246"/>
  <c r="B3279"/>
  <c r="B1405"/>
  <c r="B2294"/>
  <c r="B9252"/>
  <c r="B3503"/>
  <c r="B4067"/>
  <c r="B1307"/>
  <c r="B1021"/>
  <c r="B2744"/>
  <c r="B8258"/>
  <c r="B4511"/>
  <c r="B1580"/>
  <c r="B7269"/>
  <c r="B2472"/>
  <c r="B3065"/>
  <c r="B4326"/>
  <c r="B140"/>
  <c r="B495"/>
  <c r="B4468"/>
  <c r="B7399"/>
  <c r="B1290"/>
  <c r="B4645"/>
  <c r="B789"/>
  <c r="B1951"/>
  <c r="B4592"/>
  <c r="B5929"/>
  <c r="B8263"/>
  <c r="B8225"/>
  <c r="B5803"/>
  <c r="B6115"/>
  <c r="B3455"/>
  <c r="B3746"/>
  <c r="B3747"/>
  <c r="B5885"/>
  <c r="B6337"/>
  <c r="B4125"/>
  <c r="B4477"/>
  <c r="B3839"/>
  <c r="B5276"/>
  <c r="B4309"/>
  <c r="B419"/>
  <c r="B2644"/>
  <c r="B3326"/>
  <c r="B6485"/>
  <c r="B3801"/>
  <c r="B6218"/>
  <c r="B8179"/>
  <c r="B4573"/>
  <c r="B5560"/>
  <c r="B4618"/>
  <c r="B5777"/>
  <c r="B1361"/>
  <c r="B4260"/>
  <c r="B2817"/>
  <c r="B3641"/>
  <c r="B2904"/>
  <c r="B3942"/>
  <c r="B4709"/>
  <c r="B6017"/>
  <c r="B4600"/>
  <c r="B5181"/>
  <c r="B576"/>
  <c r="B2824"/>
  <c r="B2226"/>
  <c r="B4198"/>
  <c r="B3293"/>
  <c r="B1312"/>
  <c r="B1311"/>
  <c r="B287"/>
  <c r="B6327"/>
  <c r="B1522"/>
  <c r="B2352"/>
  <c r="B4374"/>
  <c r="B1151"/>
  <c r="B7795"/>
  <c r="B3370"/>
  <c r="B7999"/>
  <c r="B4381"/>
  <c r="B2310"/>
  <c r="B3308"/>
  <c r="B1781"/>
  <c r="B5764"/>
  <c r="B4042"/>
  <c r="B2921"/>
  <c r="B3706"/>
  <c r="B6065"/>
  <c r="B1452"/>
  <c r="B5767"/>
  <c r="B4501"/>
  <c r="B1352"/>
  <c r="B1605"/>
  <c r="B8377"/>
  <c r="B8227"/>
  <c r="B3297"/>
  <c r="B1247"/>
  <c r="B4392"/>
  <c r="B8074"/>
  <c r="B6172"/>
  <c r="B1818"/>
  <c r="B2357"/>
  <c r="B6985"/>
  <c r="B4044"/>
  <c r="B7782"/>
  <c r="B2563"/>
  <c r="B1974"/>
  <c r="B3931"/>
  <c r="B1659"/>
  <c r="B3672"/>
  <c r="B6547"/>
  <c r="B3483"/>
  <c r="B5739"/>
  <c r="B3484"/>
  <c r="B609"/>
  <c r="B5752"/>
  <c r="B5354"/>
  <c r="B2225"/>
  <c r="B2949"/>
  <c r="B1282"/>
  <c r="B2323"/>
  <c r="B1053"/>
  <c r="B2635"/>
  <c r="B5935"/>
  <c r="B6271"/>
  <c r="B9187"/>
  <c r="B6281"/>
  <c r="B7354"/>
  <c r="B1394"/>
  <c r="B7514"/>
  <c r="B5430"/>
  <c r="B7210"/>
  <c r="B2863"/>
  <c r="B7240"/>
  <c r="B7474"/>
  <c r="B7218"/>
  <c r="B6877"/>
  <c r="B1719"/>
  <c r="B1805"/>
  <c r="B7238"/>
  <c r="B7175"/>
  <c r="B7235"/>
  <c r="B2029"/>
  <c r="B1964"/>
  <c r="B7156"/>
  <c r="B7243"/>
  <c r="B7157"/>
  <c r="B7128"/>
  <c r="B1889"/>
  <c r="B7149"/>
  <c r="B7491"/>
  <c r="B7212"/>
  <c r="B7279"/>
  <c r="B7224"/>
  <c r="B8658"/>
  <c r="B5201"/>
  <c r="B7290"/>
  <c r="B2499"/>
  <c r="B5164"/>
  <c r="B4990"/>
  <c r="B8985"/>
  <c r="B1482"/>
  <c r="B7262"/>
  <c r="B6934"/>
  <c r="B7074"/>
  <c r="B7179"/>
  <c r="B6608"/>
  <c r="B1083"/>
  <c r="B3133"/>
  <c r="B3595"/>
  <c r="B7189"/>
  <c r="B5218"/>
  <c r="B3446"/>
  <c r="B2043"/>
  <c r="B1989"/>
  <c r="B3824"/>
  <c r="B1124"/>
  <c r="B7181"/>
  <c r="B2739"/>
  <c r="B1147"/>
  <c r="B9203"/>
  <c r="B7266"/>
  <c r="B1120"/>
  <c r="B2346"/>
  <c r="B7343"/>
  <c r="B4548"/>
  <c r="B2098"/>
  <c r="B2165"/>
  <c r="B6139"/>
  <c r="B2349"/>
  <c r="B3517"/>
  <c r="B5789"/>
  <c r="B4500"/>
  <c r="B4480"/>
  <c r="B3825"/>
  <c r="B8036"/>
  <c r="B5582"/>
  <c r="B5065"/>
  <c r="B2442"/>
  <c r="B1885"/>
  <c r="B4504"/>
  <c r="B4503"/>
  <c r="B1568"/>
  <c r="B2423"/>
  <c r="B3918"/>
  <c r="B2889"/>
  <c r="B7034"/>
  <c r="B7554"/>
  <c r="B2203"/>
  <c r="B4626"/>
  <c r="B585"/>
  <c r="B1704"/>
  <c r="B2207"/>
  <c r="B6888"/>
  <c r="B5800"/>
  <c r="B948"/>
  <c r="B6375"/>
  <c r="B6133"/>
  <c r="B522"/>
  <c r="B1334"/>
  <c r="B4609"/>
  <c r="B5801"/>
  <c r="B142"/>
  <c r="B355"/>
  <c r="B6264"/>
  <c r="B8160"/>
  <c r="B2902"/>
  <c r="B5770"/>
  <c r="B3523"/>
  <c r="B4547"/>
  <c r="B8092"/>
  <c r="B4546"/>
  <c r="B6260"/>
  <c r="B3777"/>
  <c r="B1364"/>
  <c r="B8070"/>
  <c r="B9205"/>
  <c r="B2104"/>
  <c r="B2150"/>
  <c r="B2714"/>
  <c r="B2667"/>
  <c r="B6618"/>
  <c r="B2072"/>
  <c r="B4516"/>
  <c r="B4625"/>
  <c r="B8514"/>
  <c r="B4619"/>
  <c r="B4530"/>
  <c r="B7790"/>
  <c r="B4239"/>
  <c r="B2030"/>
  <c r="B985"/>
  <c r="B1486"/>
  <c r="B1994"/>
  <c r="B3618"/>
  <c r="B3717"/>
  <c r="B1363"/>
  <c r="B4627"/>
  <c r="B1828"/>
  <c r="B6343"/>
  <c r="B1514"/>
  <c r="B4544"/>
  <c r="B9036"/>
  <c r="B8665"/>
  <c r="B4633"/>
  <c r="B5854"/>
  <c r="B1362"/>
  <c r="B5693"/>
  <c r="B6232"/>
  <c r="B1912"/>
  <c r="B5696"/>
  <c r="B4352"/>
  <c r="B2396"/>
  <c r="B4413"/>
  <c r="B2404"/>
  <c r="B4191"/>
  <c r="B2363"/>
  <c r="B4411"/>
  <c r="B4377"/>
  <c r="B2050"/>
  <c r="B5528"/>
  <c r="B5860"/>
  <c r="B3640"/>
  <c r="B3365"/>
  <c r="B5982"/>
  <c r="B2437"/>
  <c r="B1238"/>
  <c r="B5569"/>
  <c r="B8316"/>
  <c r="B5884"/>
  <c r="B1591"/>
  <c r="B6394"/>
  <c r="B590"/>
  <c r="B5581"/>
  <c r="B6551"/>
  <c r="B6956"/>
  <c r="B4692"/>
  <c r="B3475"/>
  <c r="B2136"/>
  <c r="B2263"/>
  <c r="B3710"/>
  <c r="B3642"/>
  <c r="B649"/>
  <c r="B6030"/>
  <c r="B40"/>
  <c r="B2312"/>
  <c r="B2122"/>
  <c r="B3659"/>
  <c r="B7389"/>
  <c r="B3081"/>
  <c r="B2915"/>
  <c r="B2822"/>
  <c r="B342"/>
  <c r="B6174"/>
  <c r="B6803"/>
  <c r="B4102"/>
  <c r="B1742"/>
  <c r="B5879"/>
  <c r="B2964"/>
  <c r="B3363"/>
  <c r="B891"/>
  <c r="B2480"/>
  <c r="B2529"/>
  <c r="B1943"/>
  <c r="B1249"/>
  <c r="B3905"/>
  <c r="B2340"/>
  <c r="B2657"/>
  <c r="B2587"/>
  <c r="B2513"/>
  <c r="B717"/>
  <c r="B5561"/>
  <c r="B4743"/>
  <c r="B5939"/>
  <c r="B3715"/>
  <c r="B5823"/>
  <c r="B3727"/>
  <c r="B4360"/>
  <c r="B3597"/>
  <c r="B7518"/>
  <c r="B803"/>
  <c r="B3599"/>
  <c r="B1122"/>
  <c r="B6356"/>
  <c r="B4827"/>
  <c r="B5981"/>
  <c r="B5054"/>
  <c r="B3530"/>
  <c r="B3760"/>
  <c r="B4597"/>
  <c r="B2381"/>
  <c r="B7165"/>
  <c r="B9221"/>
  <c r="B621"/>
  <c r="B5706"/>
  <c r="B1256"/>
  <c r="B5899"/>
  <c r="B3788"/>
  <c r="B3563"/>
  <c r="B1443"/>
  <c r="B3478"/>
  <c r="B3281"/>
  <c r="B8788"/>
  <c r="B2953"/>
  <c r="B2479"/>
  <c r="B4466"/>
  <c r="B6379"/>
  <c r="B6244"/>
  <c r="B6078"/>
  <c r="B6197"/>
  <c r="B277"/>
  <c r="B6609"/>
  <c r="B1773"/>
  <c r="B4234"/>
  <c r="B7819"/>
  <c r="B2231"/>
  <c r="B5671"/>
  <c r="B4316"/>
  <c r="B2778"/>
  <c r="B7004"/>
  <c r="B6401"/>
  <c r="B4313"/>
  <c r="B4702"/>
  <c r="B7545"/>
  <c r="B8690"/>
  <c r="B1589"/>
  <c r="B1723"/>
  <c r="B7161"/>
  <c r="B1036"/>
  <c r="B7198"/>
  <c r="B4775"/>
  <c r="B1583"/>
  <c r="B1853"/>
  <c r="B1755"/>
  <c r="B4771"/>
  <c r="B9201"/>
  <c r="B9213"/>
  <c r="B6097"/>
  <c r="B4363"/>
  <c r="B402"/>
  <c r="B4637"/>
  <c r="B2160"/>
  <c r="B3155"/>
  <c r="B5892"/>
  <c r="B5877"/>
  <c r="B306"/>
  <c r="B2764"/>
  <c r="B668"/>
  <c r="B7459"/>
  <c r="B152"/>
  <c r="B4353"/>
  <c r="B4325"/>
  <c r="B350"/>
  <c r="B7712"/>
  <c r="B7062"/>
  <c r="B6140"/>
  <c r="B7738"/>
  <c r="B360"/>
  <c r="B1639"/>
  <c r="B6981"/>
  <c r="B5856"/>
  <c r="B2779"/>
  <c r="B1986"/>
  <c r="B895"/>
  <c r="B4339"/>
  <c r="B3647"/>
  <c r="B406"/>
  <c r="B8335"/>
  <c r="B1809"/>
  <c r="B3811"/>
  <c r="B2183"/>
  <c r="B6478"/>
  <c r="B6555"/>
  <c r="B3480"/>
  <c r="B6707"/>
  <c r="B1576"/>
  <c r="B9256"/>
  <c r="B3342"/>
  <c r="B3285"/>
  <c r="B4453"/>
  <c r="B2471"/>
  <c r="B2088"/>
  <c r="B2222"/>
  <c r="B847"/>
  <c r="B2318"/>
  <c r="B34"/>
  <c r="B7038"/>
  <c r="B3472"/>
  <c r="B1650"/>
  <c r="B393"/>
  <c r="B2368"/>
  <c r="B5809"/>
  <c r="B2413"/>
  <c r="B467"/>
  <c r="B1608"/>
  <c r="B1963"/>
  <c r="B2776"/>
  <c r="B94"/>
  <c r="B2014"/>
  <c r="B3034"/>
  <c r="B1837"/>
  <c r="B145"/>
  <c r="B2193"/>
  <c r="B4831"/>
  <c r="B6420"/>
  <c r="B9281"/>
  <c r="B3833"/>
  <c r="B7148"/>
  <c r="B1866"/>
  <c r="B9241"/>
  <c r="B4681"/>
  <c r="B6728"/>
  <c r="B5250"/>
  <c r="B1725"/>
  <c r="B5506"/>
  <c r="B2132"/>
  <c r="B5101"/>
  <c r="B5009"/>
  <c r="B4757"/>
  <c r="B5439"/>
  <c r="B3173"/>
  <c r="B1718"/>
  <c r="B1176"/>
  <c r="B7162"/>
  <c r="B7481"/>
  <c r="B7643"/>
  <c r="B7473"/>
  <c r="B7261"/>
  <c r="B1772"/>
  <c r="B5584"/>
  <c r="B200"/>
  <c r="B6590"/>
  <c r="B1223"/>
  <c r="B7278"/>
  <c r="B3612"/>
  <c r="B7484"/>
  <c r="B9163"/>
  <c r="B969"/>
  <c r="B6961"/>
  <c r="B7228"/>
  <c r="B7180"/>
  <c r="B2149"/>
  <c r="B7478"/>
  <c r="B7242"/>
  <c r="B7150"/>
  <c r="B5339"/>
  <c r="B7166"/>
  <c r="B3580"/>
  <c r="B7271"/>
  <c r="B3624"/>
  <c r="B6462"/>
  <c r="B6749"/>
  <c r="B7147"/>
  <c r="B1479"/>
  <c r="B7887"/>
  <c r="B1763"/>
  <c r="B7231"/>
  <c r="B1632"/>
  <c r="B7520"/>
  <c r="B1041"/>
  <c r="B6508"/>
  <c r="B1860"/>
  <c r="B7521"/>
  <c r="B9045"/>
  <c r="B7188"/>
  <c r="B1123"/>
  <c r="B1045"/>
  <c r="B5519"/>
  <c r="B5338"/>
  <c r="B7219"/>
  <c r="B8765"/>
  <c r="B5876"/>
  <c r="B7507"/>
  <c r="B5651"/>
  <c r="B9060"/>
  <c r="B2630"/>
  <c r="B982"/>
  <c r="B990"/>
  <c r="B2236"/>
  <c r="B3041"/>
  <c r="B7457"/>
  <c r="B6163"/>
  <c r="B4505"/>
  <c r="B6002"/>
  <c r="B6418"/>
  <c r="B4351"/>
  <c r="B1052"/>
  <c r="B6398"/>
  <c r="B1701"/>
  <c r="B6377"/>
  <c r="B3066"/>
  <c r="B6186"/>
  <c r="B9273"/>
  <c r="B4227"/>
  <c r="B4359"/>
  <c r="B1087"/>
  <c r="B2113"/>
  <c r="B6092"/>
  <c r="B3907"/>
  <c r="B8191"/>
  <c r="B2094"/>
  <c r="B4210"/>
  <c r="B6206"/>
  <c r="B6050"/>
  <c r="B9247"/>
  <c r="B6117"/>
  <c r="B6297"/>
  <c r="B6189"/>
  <c r="B1512"/>
  <c r="B734"/>
  <c r="B7192"/>
  <c r="B2233"/>
  <c r="B6428"/>
  <c r="B4599"/>
  <c r="B2712"/>
  <c r="B3428"/>
  <c r="B6058"/>
  <c r="B5632"/>
  <c r="B2550"/>
  <c r="B6269"/>
  <c r="B9228"/>
  <c r="B6412"/>
  <c r="B710"/>
  <c r="B6358"/>
  <c r="B6794"/>
  <c r="B6423"/>
  <c r="B4583"/>
  <c r="B4569"/>
  <c r="B2427"/>
  <c r="B3436"/>
  <c r="B3291"/>
  <c r="B4079"/>
  <c r="B2280"/>
  <c r="B4613"/>
  <c r="B5538"/>
  <c r="B1357"/>
  <c r="B6121"/>
  <c r="B1399"/>
  <c r="B5931"/>
  <c r="B450"/>
  <c r="B1840"/>
  <c r="B657"/>
  <c r="B1469"/>
  <c r="B6364"/>
  <c r="B4598"/>
  <c r="B2435"/>
  <c r="B2046"/>
  <c r="B2017"/>
  <c r="B5419"/>
  <c r="B2319"/>
  <c r="B7234"/>
  <c r="B7204"/>
  <c r="B7233"/>
  <c r="B2633"/>
  <c r="B7247"/>
  <c r="B7135"/>
  <c r="B1838"/>
  <c r="B5691"/>
  <c r="B7185"/>
  <c r="B7184"/>
  <c r="B7191"/>
  <c r="B2835"/>
  <c r="B7530"/>
  <c r="B1079"/>
  <c r="B5295"/>
  <c r="B1575"/>
  <c r="B9160"/>
  <c r="B3338"/>
  <c r="B7409"/>
  <c r="B7299"/>
  <c r="B5277"/>
  <c r="B5252"/>
  <c r="B1400"/>
  <c r="B227"/>
  <c r="B5388"/>
  <c r="B3669"/>
  <c r="B2100"/>
  <c r="B1407"/>
  <c r="B5156"/>
  <c r="B3016"/>
  <c r="B1057"/>
  <c r="B1647"/>
  <c r="B2992"/>
  <c r="B7376"/>
  <c r="B5004"/>
  <c r="B4004"/>
  <c r="B1423"/>
  <c r="B56"/>
  <c r="B5316"/>
  <c r="B5133"/>
  <c r="B2218"/>
  <c r="B2102"/>
  <c r="B2112"/>
  <c r="B2610"/>
  <c r="B29"/>
  <c r="B2018"/>
  <c r="B2403"/>
  <c r="B3347"/>
  <c r="B3276"/>
  <c r="B4713"/>
  <c r="B5794"/>
  <c r="B2023"/>
  <c r="B1336"/>
  <c r="B2715"/>
  <c r="B4579"/>
  <c r="B1597"/>
  <c r="B6449"/>
  <c r="B1934"/>
  <c r="B7791"/>
  <c r="B3607"/>
  <c r="B6439"/>
  <c r="B2600"/>
  <c r="B395"/>
  <c r="B1134"/>
  <c r="B4602"/>
  <c r="B4302"/>
  <c r="B3536"/>
  <c r="B6319"/>
  <c r="B4568"/>
  <c r="B5536"/>
  <c r="B2067"/>
  <c r="B839"/>
  <c r="B6967"/>
  <c r="B2390"/>
  <c r="B6160"/>
  <c r="B4876"/>
  <c r="B2690"/>
  <c r="B3196"/>
  <c r="B6062"/>
  <c r="B6063"/>
  <c r="B4232"/>
  <c r="B6426"/>
  <c r="B4175"/>
  <c r="B6695"/>
  <c r="B9182"/>
  <c r="B3773"/>
  <c r="B6108"/>
  <c r="B4136"/>
  <c r="B4741"/>
  <c r="B6090"/>
  <c r="B4285"/>
  <c r="B3020"/>
  <c r="B7570"/>
  <c r="B7825"/>
  <c r="B185"/>
  <c r="B7631"/>
  <c r="B5148"/>
  <c r="B6261"/>
  <c r="B357"/>
  <c r="B2182"/>
  <c r="B5750"/>
  <c r="B4721"/>
  <c r="B8948"/>
  <c r="B6129"/>
  <c r="B6103"/>
  <c r="B1761"/>
  <c r="B6812"/>
  <c r="B290"/>
  <c r="B7466"/>
  <c r="B5779"/>
  <c r="B5712"/>
  <c r="B1379"/>
  <c r="B4024"/>
  <c r="B5442"/>
  <c r="B5589"/>
  <c r="B3441"/>
  <c r="B608"/>
  <c r="B2223"/>
  <c r="B3434"/>
  <c r="B7907"/>
  <c r="B3750"/>
  <c r="B6346"/>
  <c r="B3373"/>
  <c r="B8118"/>
  <c r="B9059"/>
  <c r="B7910"/>
  <c r="B6286"/>
  <c r="B3328"/>
  <c r="B3719"/>
  <c r="B5690"/>
  <c r="B6275"/>
  <c r="B2862"/>
  <c r="B315"/>
  <c r="B6351"/>
  <c r="B2875"/>
  <c r="B5867"/>
  <c r="B257"/>
  <c r="B3491"/>
  <c r="B5835"/>
  <c r="B1820"/>
  <c r="B7976"/>
  <c r="B4108"/>
  <c r="B3502"/>
  <c r="B5753"/>
  <c r="B6369"/>
  <c r="B5761"/>
  <c r="B8256"/>
  <c r="B6014"/>
  <c r="B6392"/>
  <c r="B8354"/>
  <c r="B3459"/>
  <c r="B489"/>
  <c r="B3103"/>
  <c r="B7816"/>
  <c r="B6352"/>
  <c r="B5963"/>
  <c r="B5557"/>
  <c r="B836"/>
  <c r="B3397"/>
  <c r="B3471"/>
  <c r="B3707"/>
  <c r="B1546"/>
  <c r="B8097"/>
  <c r="B3736"/>
  <c r="B8399"/>
  <c r="B2990"/>
  <c r="B3817"/>
  <c r="B8087"/>
  <c r="B6416"/>
  <c r="B7774"/>
  <c r="B3709"/>
  <c r="B4299"/>
  <c r="B1255"/>
  <c r="B7834"/>
  <c r="B4931"/>
  <c r="B2245"/>
  <c r="B4225"/>
  <c r="B7808"/>
  <c r="B6656"/>
  <c r="B1239"/>
  <c r="B8127"/>
  <c r="B1931"/>
  <c r="B6587"/>
  <c r="B6463"/>
  <c r="B8079"/>
  <c r="B741"/>
  <c r="B3108"/>
  <c r="B2955"/>
  <c r="B4193"/>
  <c r="B1954"/>
  <c r="B3194"/>
  <c r="B7747"/>
  <c r="B8158"/>
  <c r="B4632"/>
  <c r="B6430"/>
  <c r="B2981"/>
  <c r="B3481"/>
  <c r="B9204"/>
  <c r="B7838"/>
  <c r="B8136"/>
  <c r="B5862"/>
  <c r="B2702"/>
  <c r="B7815"/>
  <c r="B5426"/>
  <c r="B6348"/>
  <c r="B1544"/>
  <c r="B3511"/>
  <c r="B2840"/>
  <c r="B4033"/>
  <c r="B9229"/>
  <c r="B3130"/>
  <c r="B8008"/>
  <c r="B6493"/>
  <c r="B3323"/>
  <c r="B5788"/>
  <c r="B6060"/>
  <c r="B430"/>
  <c r="B6510"/>
  <c r="B589"/>
  <c r="B5992"/>
  <c r="B5214"/>
  <c r="B1992"/>
  <c r="B1617"/>
  <c r="B1160"/>
  <c r="B2227"/>
  <c r="B1722"/>
  <c r="B7449"/>
  <c r="B7601"/>
  <c r="B1504"/>
  <c r="B7010"/>
  <c r="B7475"/>
  <c r="B1171"/>
  <c r="B1871"/>
  <c r="B2334"/>
  <c r="B5955"/>
  <c r="B2061"/>
  <c r="B6212"/>
  <c r="B3827"/>
  <c r="B5096"/>
  <c r="B2996"/>
  <c r="B4256"/>
  <c r="B571"/>
  <c r="B4282"/>
  <c r="B3193"/>
  <c r="B3663"/>
  <c r="B1421"/>
  <c r="B3735"/>
  <c r="B1945"/>
  <c r="B5650"/>
  <c r="B1607"/>
  <c r="B1181"/>
  <c r="B7140"/>
  <c r="B4723"/>
  <c r="B5443"/>
  <c r="B5464"/>
  <c r="B3748"/>
  <c r="B3183"/>
  <c r="B6528"/>
  <c r="B5420"/>
  <c r="B7529"/>
  <c r="B9233"/>
  <c r="B8864"/>
  <c r="B2980"/>
  <c r="B2740"/>
  <c r="B4003"/>
  <c r="B6735"/>
  <c r="B4664"/>
  <c r="B6738"/>
  <c r="B3359"/>
  <c r="B2521"/>
  <c r="B8187"/>
  <c r="B903"/>
  <c r="B704"/>
  <c r="B3289"/>
  <c r="B959"/>
  <c r="B2584"/>
  <c r="B5741"/>
  <c r="B6168"/>
  <c r="B1592"/>
  <c r="B2706"/>
  <c r="B8120"/>
  <c r="B875"/>
  <c r="B2560"/>
  <c r="B4208"/>
  <c r="B2407"/>
  <c r="B5991"/>
  <c r="B2333"/>
  <c r="B2419"/>
  <c r="B5689"/>
  <c r="B8075"/>
  <c r="B4527"/>
  <c r="B530"/>
  <c r="B7823"/>
  <c r="B2342"/>
  <c r="B4143"/>
  <c r="B2350"/>
  <c r="B2443"/>
  <c r="B907"/>
  <c r="B3609"/>
  <c r="B1745"/>
  <c r="B2084"/>
  <c r="B6652"/>
  <c r="B5870"/>
  <c r="B7365"/>
  <c r="B4447"/>
  <c r="B2803"/>
  <c r="B328"/>
  <c r="B670"/>
  <c r="B8259"/>
  <c r="B7090"/>
  <c r="B6270"/>
  <c r="B2450"/>
  <c r="B5959"/>
  <c r="B902"/>
  <c r="B2846"/>
  <c r="B8037"/>
  <c r="B2547"/>
  <c r="B8137"/>
  <c r="B2371"/>
  <c r="B6975"/>
  <c r="B855"/>
  <c r="B6996"/>
  <c r="B1835"/>
  <c r="B5111"/>
  <c r="B7611"/>
  <c r="B5253"/>
  <c r="B75"/>
  <c r="B1529"/>
  <c r="B2006"/>
  <c r="B3579"/>
  <c r="B1594"/>
  <c r="B6847"/>
  <c r="B7070"/>
  <c r="B1037"/>
  <c r="B8531"/>
  <c r="B7015"/>
  <c r="B5634"/>
  <c r="B90"/>
  <c r="B2795"/>
  <c r="B5288"/>
  <c r="B5484"/>
  <c r="B963"/>
  <c r="B5233"/>
  <c r="B3590"/>
  <c r="B3726"/>
  <c r="B7057"/>
  <c r="B4782"/>
  <c r="B5089"/>
  <c r="B4843"/>
  <c r="B7597"/>
  <c r="B5509"/>
  <c r="B5099"/>
  <c r="B5357"/>
  <c r="B5022"/>
  <c r="B5705"/>
  <c r="B2209"/>
  <c r="B6672"/>
  <c r="B1422"/>
  <c r="B4529"/>
  <c r="B2510"/>
  <c r="B4488"/>
  <c r="B6561"/>
  <c r="B2217"/>
  <c r="B7223"/>
  <c r="B1205"/>
  <c r="B1936"/>
  <c r="B2664"/>
  <c r="B1891"/>
  <c r="B5849"/>
  <c r="B672"/>
  <c r="B3604"/>
  <c r="B6359"/>
  <c r="B1474"/>
  <c r="B1843"/>
  <c r="B6863"/>
  <c r="B6973"/>
  <c r="B8150"/>
  <c r="B2314"/>
  <c r="B6059"/>
  <c r="B866"/>
  <c r="B7230"/>
  <c r="B6577"/>
  <c r="B1946"/>
  <c r="B1288"/>
  <c r="B3676"/>
  <c r="B1458"/>
  <c r="B2669"/>
  <c r="B1428"/>
  <c r="B6984"/>
  <c r="B8162"/>
  <c r="B4206"/>
  <c r="B4105"/>
  <c r="B1746"/>
  <c r="B1657"/>
  <c r="B9155"/>
  <c r="B1418"/>
  <c r="B6026"/>
  <c r="B6037"/>
  <c r="B6597"/>
  <c r="B1603"/>
  <c r="B9085"/>
  <c r="B365"/>
  <c r="B3959"/>
  <c r="B3835"/>
  <c r="B4644"/>
  <c r="B9025"/>
  <c r="B1242"/>
  <c r="B7037"/>
  <c r="B4580"/>
  <c r="B2768"/>
  <c r="B7559"/>
  <c r="B1214"/>
  <c r="B4341"/>
  <c r="B3486"/>
  <c r="B953"/>
  <c r="B5938"/>
  <c r="B879"/>
  <c r="B720"/>
  <c r="B1343"/>
  <c r="B6044"/>
  <c r="B358"/>
  <c r="B6429"/>
  <c r="B5080"/>
  <c r="B2812"/>
  <c r="B4001"/>
  <c r="B4022"/>
  <c r="B7388"/>
  <c r="B6722"/>
  <c r="B939"/>
  <c r="B8196"/>
  <c r="B1652"/>
  <c r="B195"/>
  <c r="B5033"/>
  <c r="B2646"/>
  <c r="B4240"/>
  <c r="B7463"/>
  <c r="B85"/>
  <c r="B698"/>
  <c r="B5187"/>
  <c r="B2360"/>
  <c r="B8051"/>
  <c r="B9219"/>
  <c r="B4012"/>
  <c r="B2883"/>
  <c r="B205"/>
  <c r="B6056"/>
  <c r="B638"/>
  <c r="B5868"/>
  <c r="B2303"/>
  <c r="B5845"/>
  <c r="B5593"/>
  <c r="B4729"/>
  <c r="B2369"/>
  <c r="B7309"/>
  <c r="B7123"/>
  <c r="B1702"/>
  <c r="B1416"/>
  <c r="B998"/>
  <c r="B9151"/>
  <c r="B6501"/>
  <c r="B1240"/>
  <c r="B973"/>
  <c r="B6496"/>
  <c r="B3764"/>
  <c r="B2722"/>
  <c r="B89"/>
  <c r="B3937"/>
  <c r="B2343"/>
  <c r="B718"/>
  <c r="B2444"/>
  <c r="B1472"/>
  <c r="B3460"/>
  <c r="B735"/>
  <c r="B7659"/>
  <c r="B6865"/>
  <c r="B1461"/>
  <c r="B2627"/>
  <c r="B6483"/>
  <c r="B8126"/>
  <c r="B6922"/>
  <c r="B6667"/>
  <c r="B6951"/>
  <c r="B6974"/>
  <c r="B6764"/>
  <c r="B8237"/>
  <c r="B3655"/>
  <c r="B6339"/>
  <c r="B1266"/>
  <c r="B4429"/>
  <c r="B1615"/>
  <c r="B2777"/>
  <c r="B2474"/>
  <c r="B2492"/>
  <c r="B3367"/>
  <c r="B1378"/>
  <c r="B732"/>
  <c r="B3739"/>
  <c r="B6164"/>
  <c r="B917"/>
  <c r="B5945"/>
  <c r="B6320"/>
  <c r="B3404"/>
  <c r="B5223"/>
  <c r="B4494"/>
  <c r="B4149"/>
  <c r="B7301"/>
  <c r="B7330"/>
  <c r="B921"/>
  <c r="B679"/>
  <c r="B4456"/>
  <c r="B4345"/>
  <c r="B2431"/>
  <c r="B2338"/>
  <c r="B351"/>
  <c r="B2292"/>
  <c r="B7310"/>
  <c r="B8029"/>
  <c r="B4354"/>
  <c r="B7195"/>
  <c r="B6748"/>
  <c r="B9272"/>
  <c r="B4328"/>
  <c r="B1414"/>
  <c r="B4276"/>
  <c r="B23"/>
  <c r="B4295"/>
  <c r="B6309"/>
  <c r="B2634"/>
  <c r="B7462"/>
  <c r="B5947"/>
  <c r="B3934"/>
  <c r="B2080"/>
  <c r="B2603"/>
  <c r="B1367"/>
  <c r="B7562"/>
  <c r="B872"/>
  <c r="B4049"/>
  <c r="B3535"/>
  <c r="B3930"/>
  <c r="B1009"/>
  <c r="B663"/>
  <c r="B1358"/>
  <c r="B1192"/>
  <c r="B7373"/>
  <c r="B1699"/>
  <c r="B7426"/>
  <c r="B7413"/>
  <c r="B7416"/>
  <c r="B7438"/>
  <c r="B7378"/>
  <c r="B7417"/>
  <c r="B7370"/>
  <c r="B7414"/>
  <c r="B1505"/>
  <c r="B1011"/>
  <c r="B3871"/>
  <c r="B7288"/>
  <c r="B2221"/>
  <c r="B3037"/>
  <c r="B2642"/>
  <c r="B2237"/>
  <c r="B7455"/>
  <c r="B1733"/>
  <c r="B7197"/>
  <c r="B7448"/>
  <c r="B7453"/>
  <c r="B2960"/>
  <c r="B6487"/>
  <c r="B7385"/>
  <c r="B7386"/>
  <c r="B2792"/>
  <c r="B130"/>
  <c r="B3859"/>
  <c r="B2091"/>
  <c r="B7040"/>
  <c r="B6421"/>
  <c r="B1648"/>
  <c r="B4386"/>
  <c r="B4727"/>
  <c r="B5934"/>
  <c r="B7120"/>
  <c r="B3203"/>
  <c r="B6279"/>
  <c r="B6236"/>
  <c r="B5806"/>
  <c r="B4332"/>
  <c r="B7482"/>
  <c r="B6047"/>
  <c r="B4139"/>
  <c r="B5805"/>
  <c r="B4217"/>
  <c r="B1850"/>
  <c r="B6349"/>
  <c r="B5552"/>
  <c r="B5669"/>
  <c r="B5825"/>
  <c r="B9261"/>
  <c r="B806"/>
  <c r="B5641"/>
  <c r="B1878"/>
  <c r="B196"/>
  <c r="B5604"/>
  <c r="B2400"/>
  <c r="B4448"/>
  <c r="B3088"/>
  <c r="B6384"/>
  <c r="B6432"/>
  <c r="B4458"/>
  <c r="B270"/>
  <c r="B3581"/>
  <c r="B3392"/>
  <c r="B4219"/>
  <c r="B3674"/>
  <c r="B5718"/>
  <c r="B1812"/>
  <c r="B2175"/>
  <c r="B1824"/>
  <c r="B6088"/>
  <c r="B4445"/>
  <c r="B2354"/>
  <c r="B2064"/>
  <c r="B5882"/>
  <c r="B2827"/>
  <c r="B5846"/>
  <c r="B2461"/>
  <c r="B2536"/>
  <c r="B6000"/>
  <c r="B2079"/>
  <c r="B564"/>
  <c r="B3593"/>
  <c r="B4492"/>
  <c r="B3005"/>
  <c r="B3608"/>
  <c r="B199"/>
  <c r="B5652"/>
  <c r="B3842"/>
  <c r="B5609"/>
  <c r="B4421"/>
  <c r="B7073"/>
  <c r="B2433"/>
  <c r="B4268"/>
  <c r="B6085"/>
  <c r="B8012"/>
  <c r="B4446"/>
  <c r="B520"/>
  <c r="B7895"/>
  <c r="B4484"/>
  <c r="B8068"/>
  <c r="B2106"/>
  <c r="B6134"/>
  <c r="B6576"/>
  <c r="B3605"/>
  <c r="B2462"/>
  <c r="B6386"/>
  <c r="B4537"/>
  <c r="B1382"/>
  <c r="B3865"/>
  <c r="B4330"/>
  <c r="B4072"/>
  <c r="B7396"/>
  <c r="B4046"/>
  <c r="B6306"/>
  <c r="B305"/>
  <c r="B938"/>
  <c r="B7380"/>
  <c r="B5875"/>
  <c r="B3926"/>
  <c r="B5943"/>
  <c r="B5904"/>
  <c r="B2293"/>
  <c r="B5638"/>
  <c r="B2009"/>
  <c r="B5900"/>
  <c r="B5662"/>
  <c r="B2264"/>
  <c r="B3790"/>
  <c r="B2961"/>
  <c r="B4588"/>
  <c r="B8367"/>
  <c r="B1655"/>
  <c r="B1175"/>
  <c r="B1708"/>
  <c r="B413"/>
  <c r="B4499"/>
  <c r="B6963"/>
  <c r="B2698"/>
  <c r="B6954"/>
  <c r="B6082"/>
  <c r="B4621"/>
  <c r="B1859"/>
  <c r="B3493"/>
  <c r="B1686"/>
  <c r="B7047"/>
  <c r="B3495"/>
  <c r="B841"/>
  <c r="B6458"/>
  <c r="B2748"/>
  <c r="B6505"/>
  <c r="B3288"/>
  <c r="B1679"/>
  <c r="B3386"/>
  <c r="B602"/>
  <c r="B6333"/>
  <c r="B7387"/>
  <c r="B6909"/>
  <c r="B439"/>
  <c r="B7451"/>
  <c r="B7424"/>
  <c r="B7454"/>
  <c r="B7419"/>
  <c r="B7368"/>
  <c r="B7371"/>
  <c r="B8750"/>
  <c r="B7422"/>
  <c r="B6897"/>
  <c r="B6673"/>
  <c r="B6841"/>
  <c r="B7404"/>
  <c r="B7435"/>
  <c r="B6755"/>
  <c r="B7060"/>
  <c r="B8148"/>
  <c r="B7392"/>
  <c r="B750"/>
  <c r="B4241"/>
  <c r="B5733"/>
  <c r="B8984"/>
  <c r="B6273"/>
  <c r="B3562"/>
  <c r="B3437"/>
  <c r="B2305"/>
  <c r="B3534"/>
  <c r="B8170"/>
  <c r="B607"/>
  <c r="B2811"/>
  <c r="B6594"/>
  <c r="B2410"/>
  <c r="B5210"/>
  <c r="B2276"/>
  <c r="B3406"/>
  <c r="B2377"/>
  <c r="B4347"/>
  <c r="B361"/>
  <c r="B8392"/>
  <c r="B3718"/>
  <c r="B2401"/>
  <c r="B3816"/>
  <c r="B2266"/>
  <c r="B3705"/>
  <c r="B6021"/>
  <c r="B3028"/>
  <c r="B317"/>
  <c r="B8217"/>
  <c r="B2879"/>
  <c r="B6908"/>
  <c r="B9189"/>
  <c r="B3122"/>
  <c r="B2491"/>
  <c r="B2464"/>
  <c r="B2582"/>
  <c r="B7496"/>
  <c r="B4194"/>
  <c r="B8307"/>
  <c r="B4772"/>
  <c r="B4384"/>
  <c r="B5599"/>
  <c r="B3423"/>
  <c r="B2219"/>
  <c r="B264"/>
  <c r="B1744"/>
  <c r="B8021"/>
  <c r="B4631"/>
  <c r="B197"/>
  <c r="B9178"/>
  <c r="B1337"/>
  <c r="B3504"/>
  <c r="B5965"/>
  <c r="B2636"/>
  <c r="B5045"/>
  <c r="B5864"/>
  <c r="B1285"/>
  <c r="B848"/>
  <c r="B2554"/>
  <c r="B1447"/>
  <c r="B900"/>
  <c r="B4396"/>
  <c r="B2186"/>
  <c r="B3456"/>
  <c r="B2514"/>
  <c r="B4301"/>
  <c r="B2543"/>
  <c r="B1264"/>
  <c r="B2498"/>
  <c r="B3532"/>
  <c r="B8167"/>
  <c r="B6"/>
  <c r="B2730"/>
  <c r="B3344"/>
  <c r="B1374"/>
  <c r="B1259"/>
  <c r="B6633"/>
  <c r="B2854"/>
  <c r="B2941"/>
  <c r="B808"/>
  <c r="B5275"/>
  <c r="B1152"/>
  <c r="B4769"/>
  <c r="B1710"/>
  <c r="B1032"/>
  <c r="B2126"/>
  <c r="B1712"/>
  <c r="B6936"/>
  <c r="B2449"/>
  <c r="B889"/>
  <c r="B1928"/>
  <c r="B2914"/>
  <c r="B4655"/>
  <c r="B2093"/>
  <c r="B7527"/>
  <c r="B5324"/>
  <c r="B2131"/>
  <c r="B3805"/>
  <c r="B700"/>
  <c r="B4589"/>
  <c r="B4407"/>
  <c r="B2139"/>
  <c r="B1549"/>
  <c r="B4214"/>
  <c r="B4404"/>
  <c r="B2696"/>
  <c r="B2488"/>
  <c r="B3730"/>
  <c r="B6393"/>
  <c r="B1429"/>
  <c r="B2857"/>
  <c r="B8336"/>
  <c r="B7194"/>
  <c r="B1827"/>
  <c r="B6049"/>
  <c r="B4842"/>
  <c r="B3704"/>
  <c r="B549"/>
  <c r="B8849"/>
  <c r="B3698"/>
  <c r="B5492"/>
  <c r="B428"/>
  <c r="B5490"/>
  <c r="B4672"/>
  <c r="B8332"/>
  <c r="B9141"/>
  <c r="B3708"/>
  <c r="B5044"/>
  <c r="B3878"/>
  <c r="B5385"/>
  <c r="B3594"/>
  <c r="B1164"/>
  <c r="B812"/>
  <c r="B5090"/>
  <c r="B5319"/>
  <c r="B4952"/>
  <c r="B7163"/>
  <c r="B3712"/>
  <c r="B5317"/>
  <c r="B1536"/>
  <c r="B2833"/>
  <c r="B5351"/>
  <c r="B5413"/>
  <c r="B4940"/>
  <c r="B5510"/>
  <c r="B4980"/>
  <c r="B5450"/>
  <c r="B3075"/>
  <c r="B4872"/>
  <c r="B4823"/>
  <c r="B5030"/>
  <c r="B8900"/>
  <c r="B3596"/>
  <c r="B4390"/>
  <c r="B5197"/>
  <c r="B5240"/>
  <c r="B5326"/>
  <c r="B5118"/>
  <c r="B553"/>
  <c r="B3668"/>
  <c r="B3630"/>
  <c r="B5103"/>
  <c r="B5130"/>
  <c r="B3617"/>
  <c r="B5374"/>
  <c r="B3625"/>
  <c r="B5330"/>
  <c r="B2655"/>
  <c r="B4884"/>
  <c r="B5161"/>
  <c r="B4964"/>
  <c r="B6511"/>
  <c r="B5035"/>
  <c r="B5125"/>
  <c r="B3670"/>
  <c r="B3653"/>
  <c r="B6435"/>
  <c r="B4223"/>
  <c r="B5115"/>
  <c r="B8261"/>
  <c r="B3658"/>
  <c r="B5527"/>
  <c r="B918"/>
  <c r="B4902"/>
  <c r="B2085"/>
  <c r="B4855"/>
  <c r="B5445"/>
  <c r="B4900"/>
  <c r="B640"/>
  <c r="B5369"/>
  <c r="B4883"/>
  <c r="B5271"/>
  <c r="B4520"/>
  <c r="B5325"/>
  <c r="B2948"/>
  <c r="B7722"/>
  <c r="B1143"/>
  <c r="B5013"/>
  <c r="B5301"/>
  <c r="B5513"/>
  <c r="B5350"/>
  <c r="B4718"/>
  <c r="B5334"/>
  <c r="B5377"/>
  <c r="B4861"/>
  <c r="B4754"/>
  <c r="B5336"/>
  <c r="B4770"/>
  <c r="B4724"/>
  <c r="B5347"/>
  <c r="B5433"/>
  <c r="B5281"/>
  <c r="B4783"/>
  <c r="B4916"/>
  <c r="B4821"/>
  <c r="B5485"/>
  <c r="B3696"/>
  <c r="B4807"/>
  <c r="B4293"/>
  <c r="B5427"/>
  <c r="B1631"/>
  <c r="B4617"/>
  <c r="B5495"/>
  <c r="B3652"/>
  <c r="B5116"/>
  <c r="B4841"/>
  <c r="B4874"/>
  <c r="B1008"/>
  <c r="B3884"/>
  <c r="B5499"/>
  <c r="B5483"/>
  <c r="B1102"/>
  <c r="B1289"/>
  <c r="B4950"/>
  <c r="B5172"/>
  <c r="B6923"/>
  <c r="B3766"/>
  <c r="B3711"/>
  <c r="B7199"/>
  <c r="B5335"/>
  <c r="B4967"/>
  <c r="B448"/>
  <c r="B4927"/>
  <c r="B5670"/>
  <c r="B6713"/>
  <c r="B5278"/>
  <c r="B5608"/>
  <c r="B4904"/>
  <c r="B2871"/>
  <c r="B5154"/>
  <c r="B5523"/>
  <c r="B7335"/>
  <c r="B5516"/>
  <c r="B4997"/>
  <c r="B4733"/>
  <c r="B3695"/>
  <c r="B5539"/>
  <c r="B746"/>
  <c r="B4615"/>
  <c r="B5014"/>
  <c r="B4524"/>
  <c r="B4830"/>
  <c r="B4829"/>
  <c r="B7146"/>
  <c r="B505"/>
  <c r="B4894"/>
  <c r="B5446"/>
  <c r="B722"/>
  <c r="B4911"/>
  <c r="B4744"/>
  <c r="B2771"/>
  <c r="B3067"/>
  <c r="B5308"/>
  <c r="B5529"/>
  <c r="B5104"/>
  <c r="B5179"/>
  <c r="B4690"/>
  <c r="B5006"/>
  <c r="B5410"/>
  <c r="B5261"/>
  <c r="B5251"/>
  <c r="B8572"/>
  <c r="B8193"/>
  <c r="B5001"/>
  <c r="B8140"/>
  <c r="B5199"/>
  <c r="B5626"/>
  <c r="B5359"/>
  <c r="B5572"/>
  <c r="B4871"/>
  <c r="B2692"/>
  <c r="B404"/>
  <c r="B3687"/>
  <c r="B5362"/>
  <c r="B2769"/>
  <c r="B4840"/>
  <c r="B4979"/>
  <c r="B1111"/>
  <c r="B1771"/>
  <c r="B6942"/>
  <c r="B6571"/>
  <c r="B8809"/>
  <c r="B2890"/>
  <c r="B1244"/>
  <c r="B4669"/>
  <c r="B2916"/>
  <c r="B5085"/>
  <c r="B5245"/>
  <c r="B8381"/>
  <c r="B3447"/>
  <c r="B4684"/>
  <c r="B3671"/>
  <c r="B5227"/>
  <c r="B5547"/>
  <c r="B4850"/>
  <c r="B4968"/>
  <c r="B6986"/>
  <c r="B6873"/>
  <c r="B6484"/>
  <c r="B6512"/>
  <c r="B1777"/>
  <c r="B2967"/>
  <c r="B6884"/>
  <c r="B3806"/>
  <c r="B3290"/>
  <c r="B981"/>
  <c r="B815"/>
  <c r="B451"/>
  <c r="B952"/>
  <c r="B8361"/>
  <c r="B1347"/>
  <c r="B8171"/>
  <c r="B7602"/>
  <c r="B7029"/>
  <c r="B8966"/>
  <c r="B6818"/>
  <c r="B3783"/>
  <c r="B1324"/>
  <c r="B6624"/>
  <c r="B6557"/>
  <c r="B1420"/>
  <c r="B976"/>
  <c r="B1381"/>
  <c r="B8114"/>
  <c r="B3823"/>
  <c r="B5059"/>
  <c r="B4751"/>
  <c r="B6690"/>
  <c r="B6554"/>
  <c r="B7049"/>
  <c r="B9026"/>
  <c r="B1341"/>
  <c r="B5254"/>
  <c r="B1397"/>
  <c r="B6958"/>
  <c r="B8184"/>
  <c r="B1368"/>
  <c r="B7237"/>
  <c r="B2848"/>
  <c r="B3891"/>
  <c r="B3282"/>
  <c r="B673"/>
  <c r="B2639"/>
  <c r="B5000"/>
  <c r="B1560"/>
  <c r="B7969"/>
  <c r="B3346"/>
  <c r="B2494"/>
  <c r="B4387"/>
  <c r="B2905"/>
  <c r="B8675"/>
  <c r="B3283"/>
  <c r="B8337"/>
  <c r="B4336"/>
  <c r="B6179"/>
  <c r="B4420"/>
  <c r="B2654"/>
  <c r="B4623"/>
  <c r="B1924"/>
  <c r="B5603"/>
  <c r="B198"/>
  <c r="B6553"/>
  <c r="B6077"/>
  <c r="B7353"/>
  <c r="B2467"/>
  <c r="B3403"/>
  <c r="B7865"/>
  <c r="B7294"/>
  <c r="B7142"/>
  <c r="B9080"/>
  <c r="B3399"/>
  <c r="B7587"/>
  <c r="B7434"/>
  <c r="B3465"/>
  <c r="B2532"/>
  <c r="B2656"/>
  <c r="B8216"/>
  <c r="B279"/>
  <c r="B6642"/>
  <c r="B4064"/>
  <c r="B1110"/>
  <c r="B551"/>
  <c r="B2246"/>
  <c r="B8365"/>
  <c r="B442"/>
  <c r="B180"/>
  <c r="B112"/>
  <c r="B2230"/>
  <c r="B5742"/>
  <c r="B5583"/>
  <c r="B8178"/>
  <c r="B5783"/>
  <c r="B4919"/>
  <c r="B5756"/>
  <c r="B5942"/>
  <c r="B4699"/>
  <c r="B6233"/>
  <c r="B4742"/>
  <c r="B7084"/>
  <c r="B5928"/>
  <c r="B5699"/>
  <c r="B1998"/>
  <c r="B5556"/>
  <c r="B6336"/>
  <c r="B5720"/>
  <c r="B4880"/>
  <c r="B8960"/>
  <c r="B6207"/>
  <c r="B4685"/>
  <c r="B6840"/>
  <c r="B1600"/>
  <c r="B2275"/>
  <c r="B176"/>
  <c r="B3525"/>
  <c r="B7372"/>
  <c r="B4324"/>
  <c r="B5694"/>
  <c r="B6616"/>
  <c r="B7500"/>
  <c r="B5159"/>
  <c r="B6450"/>
  <c r="B2851"/>
  <c r="B6563"/>
  <c r="B6531"/>
  <c r="B1191"/>
  <c r="B2944"/>
  <c r="B6209"/>
  <c r="B1314"/>
  <c r="B8252"/>
  <c r="B6710"/>
  <c r="B3565"/>
  <c r="B6376"/>
  <c r="B4402"/>
  <c r="B699"/>
  <c r="B1915"/>
  <c r="B2962"/>
  <c r="B5713"/>
  <c r="B3740"/>
  <c r="B2146"/>
  <c r="B7574"/>
  <c r="B5987"/>
  <c r="B313"/>
  <c r="B5993"/>
  <c r="B1908"/>
  <c r="B4273"/>
  <c r="B7281"/>
  <c r="B2039"/>
  <c r="B3314"/>
  <c r="B9047"/>
  <c r="B6907"/>
  <c r="B7220"/>
  <c r="B680"/>
  <c r="B7051"/>
  <c r="B7492"/>
  <c r="B7508"/>
  <c r="B7207"/>
  <c r="B3076"/>
  <c r="B7108"/>
  <c r="B6474"/>
  <c r="B7024"/>
  <c r="B7641"/>
  <c r="B6499"/>
  <c r="B1997"/>
  <c r="B2770"/>
  <c r="B645"/>
  <c r="B2853"/>
  <c r="B2856"/>
  <c r="B6896"/>
  <c r="B3305"/>
  <c r="B1295"/>
  <c r="B1348"/>
  <c r="B7497"/>
  <c r="B1326"/>
  <c r="B245"/>
  <c r="B6448"/>
  <c r="B4665"/>
  <c r="B5298"/>
  <c r="B4259"/>
  <c r="B6482"/>
  <c r="B2166"/>
  <c r="B6829"/>
  <c r="B1156"/>
  <c r="B7319"/>
  <c r="B4189"/>
  <c r="B6682"/>
  <c r="B827"/>
  <c r="B2988"/>
  <c r="B6568"/>
  <c r="B7050"/>
  <c r="B8330"/>
  <c r="B7000"/>
  <c r="B7633"/>
  <c r="B1275"/>
  <c r="B6595"/>
  <c r="B4376"/>
  <c r="B1319"/>
  <c r="B5149"/>
  <c r="B1426"/>
  <c r="B6464"/>
  <c r="B9212"/>
  <c r="B6489"/>
  <c r="B5207"/>
  <c r="B9237"/>
  <c r="B1700"/>
  <c r="B7853"/>
  <c r="B1293"/>
  <c r="B7214"/>
  <c r="B9225"/>
  <c r="B3763"/>
  <c r="B951"/>
  <c r="B6902"/>
  <c r="B980"/>
  <c r="B6596"/>
  <c r="B1316"/>
  <c r="B6895"/>
  <c r="B7346"/>
  <c r="B1243"/>
  <c r="B6953"/>
  <c r="B3584"/>
  <c r="B3614"/>
  <c r="B6835"/>
  <c r="B6964"/>
  <c r="B7332"/>
  <c r="B1022"/>
  <c r="B943"/>
  <c r="B8587"/>
  <c r="B1125"/>
  <c r="B7277"/>
  <c r="B3008"/>
  <c r="B3078"/>
  <c r="B10"/>
  <c r="B768"/>
  <c r="B6993"/>
  <c r="B7"/>
  <c r="B38"/>
  <c r="B6913"/>
  <c r="B7363"/>
  <c r="B6994"/>
  <c r="B1740"/>
  <c r="B1747"/>
  <c r="B1063"/>
  <c r="B7061"/>
  <c r="B1308"/>
  <c r="B6931"/>
  <c r="B957"/>
  <c r="B6645"/>
  <c r="B6899"/>
  <c r="B7318"/>
  <c r="B7249"/>
  <c r="B6939"/>
  <c r="B2508"/>
  <c r="B6875"/>
  <c r="B1548"/>
  <c r="B1569"/>
  <c r="B1069"/>
  <c r="B2839"/>
  <c r="B5186"/>
  <c r="B1284"/>
  <c r="B6928"/>
  <c r="B6989"/>
  <c r="B1276"/>
  <c r="B992"/>
  <c r="B8343"/>
  <c r="B1204"/>
  <c r="B3602"/>
  <c r="B5043"/>
  <c r="B7329"/>
  <c r="B6947"/>
  <c r="B8023"/>
  <c r="B2982"/>
  <c r="B6641"/>
  <c r="B7515"/>
  <c r="B8095"/>
  <c r="B6451"/>
  <c r="B7025"/>
  <c r="B1507"/>
  <c r="B8016"/>
  <c r="B1072"/>
  <c r="B4686"/>
  <c r="B878"/>
  <c r="B1107"/>
  <c r="B69"/>
  <c r="B5474"/>
  <c r="B3818"/>
  <c r="B1929"/>
  <c r="B8482"/>
  <c r="B6644"/>
  <c r="B1930"/>
  <c r="B6692"/>
  <c r="B1101"/>
  <c r="B950"/>
  <c r="B1914"/>
  <c r="B1068"/>
  <c r="B7688"/>
  <c r="B20"/>
  <c r="B977"/>
  <c r="B7007"/>
  <c r="B7094"/>
  <c r="B1236"/>
  <c r="B967"/>
  <c r="B1085"/>
  <c r="B8309"/>
  <c r="B1066"/>
  <c r="B677"/>
  <c r="B2997"/>
  <c r="B2127"/>
  <c r="B7336"/>
  <c r="B6500"/>
  <c r="B1033"/>
  <c r="B6503"/>
  <c r="B2199"/>
  <c r="B7039"/>
  <c r="B1040"/>
  <c r="B6440"/>
  <c r="B4675"/>
  <c r="B6572"/>
  <c r="B7356"/>
  <c r="B2124"/>
  <c r="B60"/>
  <c r="B1292"/>
  <c r="B6549"/>
  <c r="B6573"/>
  <c r="B1059"/>
  <c r="B1280"/>
  <c r="B6927"/>
  <c r="B7099"/>
  <c r="B6593"/>
  <c r="B1261"/>
  <c r="B7091"/>
  <c r="B6918"/>
  <c r="B6776"/>
  <c r="B2045"/>
  <c r="B6990"/>
  <c r="B6575"/>
  <c r="B6868"/>
  <c r="B6456"/>
  <c r="B991"/>
  <c r="B3862"/>
  <c r="B2700"/>
  <c r="B1109"/>
  <c r="B1121"/>
  <c r="B7302"/>
  <c r="B6944"/>
  <c r="B6734"/>
  <c r="B6468"/>
  <c r="B6559"/>
  <c r="B2286"/>
  <c r="B2481"/>
  <c r="B1135"/>
  <c r="B2935"/>
  <c r="B1515"/>
  <c r="B122"/>
  <c r="B5072"/>
  <c r="B6890"/>
  <c r="B4594"/>
  <c r="B3589"/>
  <c r="B7246"/>
  <c r="B133"/>
  <c r="B972"/>
  <c r="B3849"/>
  <c r="B6646"/>
  <c r="B3245"/>
  <c r="B6851"/>
  <c r="B6581"/>
  <c r="B7503"/>
  <c r="B7333"/>
  <c r="B6898"/>
  <c r="B6670"/>
  <c r="B4009"/>
  <c r="B8915"/>
  <c r="B11"/>
  <c r="B7092"/>
  <c r="B9137"/>
  <c r="B483"/>
  <c r="B1451"/>
  <c r="B7506"/>
  <c r="B6476"/>
  <c r="B7327"/>
  <c r="B940"/>
  <c r="B7836"/>
  <c r="B6675"/>
  <c r="B6932"/>
  <c r="B7044"/>
  <c r="B6564"/>
  <c r="B1303"/>
  <c r="B9196"/>
  <c r="B7464"/>
  <c r="B1197"/>
  <c r="B1721"/>
  <c r="B4891"/>
  <c r="B9149"/>
  <c r="B7043"/>
  <c r="B7698"/>
  <c r="B1570"/>
  <c r="B2969"/>
  <c r="B6859"/>
  <c r="B1887"/>
  <c r="B2972"/>
  <c r="B8922"/>
  <c r="B7087"/>
  <c r="B385"/>
  <c r="B1278"/>
  <c r="B1054"/>
  <c r="B6977"/>
  <c r="B5332"/>
  <c r="B7489"/>
  <c r="B3616"/>
  <c r="B975"/>
  <c r="B2874"/>
  <c r="B400"/>
  <c r="B1566"/>
  <c r="B7127"/>
  <c r="B7020"/>
  <c r="B3170"/>
  <c r="B6893"/>
  <c r="B6622"/>
  <c r="B1716"/>
  <c r="B8725"/>
  <c r="B3649"/>
  <c r="B7054"/>
  <c r="B984"/>
  <c r="B8947"/>
  <c r="B4905"/>
  <c r="B1291"/>
  <c r="B5137"/>
  <c r="B7307"/>
  <c r="B8986"/>
  <c r="B5229"/>
  <c r="B3787"/>
  <c r="B5404"/>
  <c r="B1251"/>
  <c r="B7362"/>
  <c r="B2884"/>
  <c r="B978"/>
  <c r="B6969"/>
  <c r="B6567"/>
  <c r="B1555"/>
  <c r="B3115"/>
  <c r="B3725"/>
  <c r="B4785"/>
  <c r="B6502"/>
  <c r="B5537"/>
  <c r="B6740"/>
  <c r="B6643"/>
  <c r="B6541"/>
  <c r="B5228"/>
  <c r="B4875"/>
  <c r="B6650"/>
  <c r="B5303"/>
  <c r="B4716"/>
  <c r="B6978"/>
  <c r="B4825"/>
  <c r="B2868"/>
  <c r="B5041"/>
  <c r="B5418"/>
  <c r="B5356"/>
  <c r="B5114"/>
  <c r="B958"/>
  <c r="B1297"/>
  <c r="B4802"/>
  <c r="B6960"/>
  <c r="B4970"/>
  <c r="B8360"/>
  <c r="B5160"/>
  <c r="B9239"/>
  <c r="B3795"/>
  <c r="B7300"/>
  <c r="B6509"/>
  <c r="B7016"/>
  <c r="B7337"/>
  <c r="B1981"/>
  <c r="B1233"/>
  <c r="B8553"/>
  <c r="B2196"/>
  <c r="B1494"/>
  <c r="B7485"/>
  <c r="B8072"/>
  <c r="B8328"/>
  <c r="B5493"/>
  <c r="B1628"/>
  <c r="B6700"/>
  <c r="B9206"/>
  <c r="B1185"/>
  <c r="B9209"/>
  <c r="B6946"/>
  <c r="B3815"/>
  <c r="B4998"/>
  <c r="B1090"/>
  <c r="B5058"/>
  <c r="B6446"/>
  <c r="B1099"/>
  <c r="B1016"/>
  <c r="B2250"/>
  <c r="B4895"/>
  <c r="B1398"/>
  <c r="B4960"/>
  <c r="B3316"/>
  <c r="B5082"/>
  <c r="B474"/>
  <c r="B5497"/>
  <c r="B955"/>
  <c r="B6929"/>
  <c r="B1080"/>
  <c r="B7072"/>
  <c r="B6513"/>
  <c r="B6514"/>
  <c r="B6926"/>
  <c r="B1048"/>
  <c r="B158"/>
  <c r="B66"/>
  <c r="B3320"/>
  <c r="B7739"/>
  <c r="B7143"/>
  <c r="B2870"/>
  <c r="B7164"/>
  <c r="B6965"/>
  <c r="B6716"/>
  <c r="B6858"/>
  <c r="B6957"/>
  <c r="B5311"/>
  <c r="B7078"/>
  <c r="B6570"/>
  <c r="B7596"/>
  <c r="B3667"/>
  <c r="B4653"/>
  <c r="B1310"/>
  <c r="B6833"/>
  <c r="B5168"/>
  <c r="B2041"/>
  <c r="B7390"/>
  <c r="B7305"/>
  <c r="B7068"/>
  <c r="B8371"/>
  <c r="B949"/>
  <c r="B3789"/>
  <c r="B6834"/>
  <c r="B6459"/>
  <c r="B4961"/>
  <c r="B6461"/>
  <c r="B3808"/>
  <c r="B7088"/>
  <c r="B7103"/>
  <c r="B8063"/>
  <c r="B5452"/>
  <c r="B3745"/>
  <c r="B7308"/>
  <c r="B1077"/>
  <c r="B7983"/>
  <c r="B5222"/>
  <c r="B5224"/>
  <c r="B3779"/>
  <c r="B6486"/>
  <c r="B6930"/>
  <c r="B6983"/>
  <c r="B163"/>
  <c r="B1350"/>
  <c r="B7173"/>
  <c r="B7011"/>
  <c r="B6475"/>
  <c r="B7871"/>
  <c r="B884"/>
  <c r="B6948"/>
  <c r="B8495"/>
  <c r="B65"/>
  <c r="B7115"/>
  <c r="B68"/>
  <c r="B7021"/>
  <c r="B7908"/>
  <c r="B6889"/>
  <c r="B3622"/>
  <c r="B397"/>
  <c r="B3410"/>
  <c r="B979"/>
  <c r="B7033"/>
  <c r="B3629"/>
  <c r="B1531"/>
  <c r="B3803"/>
  <c r="B6536"/>
  <c r="B6546"/>
  <c r="B965"/>
  <c r="B1230"/>
  <c r="B5020"/>
  <c r="B4666"/>
  <c r="B6550"/>
  <c r="B3086"/>
  <c r="B6606"/>
  <c r="B2092"/>
  <c r="B6919"/>
  <c r="B3633"/>
  <c r="B1408"/>
  <c r="B1263"/>
  <c r="B7031"/>
  <c r="B6952"/>
  <c r="B309"/>
  <c r="B1475"/>
  <c r="B6654"/>
  <c r="B6611"/>
  <c r="B6892"/>
  <c r="B1335"/>
  <c r="B3917"/>
  <c r="B1403"/>
  <c r="B3814"/>
  <c r="B1574"/>
  <c r="B997"/>
  <c r="B6871"/>
  <c r="B1633"/>
  <c r="B4007"/>
  <c r="B7833"/>
  <c r="B7878"/>
  <c r="B282"/>
  <c r="B7357"/>
  <c r="B6955"/>
  <c r="B1237"/>
  <c r="B1089"/>
  <c r="B1410"/>
  <c r="B4650"/>
  <c r="B759"/>
  <c r="B1058"/>
  <c r="B7048"/>
  <c r="B8019"/>
  <c r="B3451"/>
  <c r="B3615"/>
  <c r="B2745"/>
  <c r="B7944"/>
  <c r="B6686"/>
  <c r="B7083"/>
  <c r="B7053"/>
  <c r="B1441"/>
  <c r="B4612"/>
  <c r="B6492"/>
  <c r="B6717"/>
  <c r="B8248"/>
  <c r="B9104"/>
  <c r="B974"/>
  <c r="B7340"/>
  <c r="B3925"/>
  <c r="B6876"/>
  <c r="B1094"/>
  <c r="B2912"/>
  <c r="B15"/>
  <c r="B1002"/>
  <c r="B7069"/>
  <c r="B1226"/>
  <c r="B2794"/>
  <c r="B6945"/>
  <c r="B3620"/>
  <c r="B1136"/>
  <c r="B1188"/>
  <c r="B1173"/>
  <c r="B8280"/>
  <c r="B3457"/>
  <c r="B7320"/>
  <c r="B988"/>
  <c r="B2220"/>
  <c r="B7486"/>
  <c r="B6552"/>
  <c r="B7316"/>
  <c r="B2210"/>
  <c r="B6473"/>
  <c r="B6454"/>
  <c r="B6706"/>
  <c r="B5478"/>
  <c r="B1138"/>
  <c r="B6852"/>
  <c r="B6471"/>
  <c r="B8605"/>
  <c r="B4937"/>
  <c r="B82"/>
  <c r="B434"/>
  <c r="B3153"/>
  <c r="B6529"/>
  <c r="B6649"/>
  <c r="B7113"/>
  <c r="B2951"/>
  <c r="B3049"/>
  <c r="B883"/>
  <c r="B4909"/>
  <c r="B3713"/>
  <c r="B5286"/>
  <c r="B285"/>
  <c r="B4720"/>
  <c r="B3127"/>
  <c r="B4974"/>
  <c r="B4726"/>
  <c r="B899"/>
  <c r="B8842"/>
  <c r="B4936"/>
  <c r="B5462"/>
  <c r="B3095"/>
  <c r="B5265"/>
  <c r="B7628"/>
  <c r="B4848"/>
  <c r="B563"/>
  <c r="B8951"/>
  <c r="B8438"/>
  <c r="B830"/>
  <c r="B3249"/>
  <c r="B5050"/>
  <c r="B4860"/>
  <c r="B3168"/>
  <c r="B1320"/>
  <c r="B5668"/>
  <c r="B9093"/>
  <c r="B3143"/>
  <c r="B4682"/>
  <c r="B2932"/>
  <c r="B1520"/>
  <c r="B4036"/>
  <c r="B7093"/>
  <c r="B6517"/>
  <c r="B7064"/>
  <c r="B8458"/>
  <c r="B527"/>
  <c r="B8455"/>
  <c r="B3929"/>
  <c r="B6732"/>
  <c r="B3210"/>
  <c r="B8735"/>
  <c r="B3082"/>
  <c r="B2858"/>
  <c r="B633"/>
  <c r="B4717"/>
  <c r="B682"/>
  <c r="B3619"/>
  <c r="B6729"/>
  <c r="B5471"/>
  <c r="B6779"/>
  <c r="B7172"/>
  <c r="B6807"/>
  <c r="B3147"/>
  <c r="B2978"/>
  <c r="B5171"/>
  <c r="B3031"/>
  <c r="B5318"/>
  <c r="B3072"/>
  <c r="B8945"/>
  <c r="B3172"/>
  <c r="B207"/>
  <c r="B1184"/>
  <c r="B837"/>
  <c r="B601"/>
  <c r="B1524"/>
  <c r="B932"/>
  <c r="B8956"/>
  <c r="B6774"/>
  <c r="B4703"/>
  <c r="B5505"/>
  <c r="B7321"/>
  <c r="B6860"/>
  <c r="B5355"/>
  <c r="B8421"/>
  <c r="B7653"/>
  <c r="B244"/>
  <c r="B314"/>
  <c r="B3094"/>
  <c r="B3084"/>
  <c r="B9027"/>
  <c r="B8113"/>
  <c r="B7452"/>
  <c r="B7755"/>
  <c r="B4930"/>
  <c r="B412"/>
  <c r="B4982"/>
  <c r="B7920"/>
  <c r="B5241"/>
  <c r="B9126"/>
  <c r="B8383"/>
  <c r="B8806"/>
  <c r="B3093"/>
  <c r="B7673"/>
  <c r="B7678"/>
  <c r="B7759"/>
  <c r="B3101"/>
  <c r="B3043"/>
  <c r="B6987"/>
  <c r="B8744"/>
  <c r="B8870"/>
  <c r="B8662"/>
  <c r="B9096"/>
  <c r="B524"/>
  <c r="B8450"/>
  <c r="B444"/>
  <c r="B4759"/>
  <c r="B2965"/>
  <c r="B8689"/>
  <c r="B12"/>
  <c r="B8065"/>
  <c r="B8005"/>
  <c r="B5320"/>
  <c r="B3144"/>
  <c r="B8965"/>
  <c r="B7995"/>
  <c r="B272"/>
  <c r="B8899"/>
  <c r="B1976"/>
  <c r="B4700"/>
  <c r="B1391"/>
  <c r="B752"/>
  <c r="B3221"/>
  <c r="B500"/>
  <c r="B2757"/>
  <c r="B3192"/>
  <c r="B3922"/>
  <c r="B8701"/>
  <c r="B167"/>
  <c r="B620"/>
  <c r="B749"/>
  <c r="B3251"/>
  <c r="B5211"/>
  <c r="B1530"/>
  <c r="B4918"/>
  <c r="B5069"/>
  <c r="B4794"/>
  <c r="B5688"/>
  <c r="B2847"/>
  <c r="B9200"/>
  <c r="B7519"/>
  <c r="B8546"/>
  <c r="B554"/>
  <c r="B7732"/>
  <c r="B2592"/>
  <c r="B8983"/>
  <c r="B7217"/>
  <c r="B7918"/>
  <c r="B3083"/>
  <c r="B8637"/>
  <c r="B7940"/>
  <c r="B8091"/>
  <c r="B131"/>
  <c r="B3522"/>
  <c r="B3222"/>
  <c r="B4834"/>
  <c r="B3651"/>
  <c r="B3298"/>
  <c r="B8652"/>
  <c r="B5260"/>
  <c r="B3303"/>
  <c r="B3252"/>
  <c r="B742"/>
  <c r="B4893"/>
  <c r="B3257"/>
  <c r="B824"/>
  <c r="B7045"/>
  <c r="B4169"/>
  <c r="B7406"/>
  <c r="B7989"/>
  <c r="B8808"/>
  <c r="B191"/>
  <c r="B293"/>
  <c r="B6663"/>
  <c r="B9049"/>
  <c r="B797"/>
  <c r="B7112"/>
  <c r="B8513"/>
  <c r="B869"/>
  <c r="B7442"/>
  <c r="B5217"/>
  <c r="B9023"/>
  <c r="B8781"/>
  <c r="B3259"/>
  <c r="B8634"/>
  <c r="B9188"/>
  <c r="B229"/>
  <c r="B9132"/>
  <c r="B5190"/>
  <c r="B652"/>
  <c r="B8073"/>
  <c r="B8830"/>
  <c r="B4034"/>
  <c r="B8446"/>
  <c r="B9044"/>
  <c r="B5198"/>
  <c r="B3690"/>
  <c r="B9118"/>
  <c r="B1797"/>
  <c r="B8629"/>
  <c r="B7757"/>
  <c r="B7783"/>
  <c r="B8469"/>
  <c r="B596"/>
  <c r="B3541"/>
  <c r="B8778"/>
  <c r="B9038"/>
  <c r="B3880"/>
  <c r="B8719"/>
  <c r="B8292"/>
  <c r="B7075"/>
  <c r="B4939"/>
  <c r="B7122"/>
  <c r="B8547"/>
  <c r="B7646"/>
  <c r="B8784"/>
  <c r="B7415"/>
  <c r="B3117"/>
  <c r="B8817"/>
  <c r="B7636"/>
  <c r="B7065"/>
  <c r="B9089"/>
  <c r="B8540"/>
  <c r="B3062"/>
  <c r="B4010"/>
  <c r="B8980"/>
  <c r="B8939"/>
  <c r="B2957"/>
  <c r="B4150"/>
  <c r="B8004"/>
  <c r="B8451"/>
  <c r="B7787"/>
  <c r="B4035"/>
  <c r="B7872"/>
  <c r="B8853"/>
  <c r="B7028"/>
  <c r="B8534"/>
  <c r="B8305"/>
  <c r="B7903"/>
  <c r="B9079"/>
  <c r="B2950"/>
  <c r="B8134"/>
  <c r="B7672"/>
  <c r="B7255"/>
  <c r="B3657"/>
  <c r="B3857"/>
  <c r="B8530"/>
  <c r="B3201"/>
  <c r="B1814"/>
  <c r="B3047"/>
  <c r="B5051"/>
  <c r="B532"/>
  <c r="B3164"/>
  <c r="B323"/>
  <c r="B760"/>
  <c r="B2317"/>
  <c r="B5049"/>
  <c r="B7671"/>
  <c r="B755"/>
  <c r="B8315"/>
  <c r="B43"/>
  <c r="B8239"/>
  <c r="B7479"/>
  <c r="B164"/>
  <c r="B559"/>
  <c r="B396"/>
  <c r="B970"/>
  <c r="B1478"/>
  <c r="B8489"/>
  <c r="B8082"/>
  <c r="B3635"/>
  <c r="B6751"/>
  <c r="B80"/>
  <c r="B2928"/>
  <c r="B8364"/>
  <c r="B3296"/>
  <c r="B4161"/>
  <c r="B5387"/>
  <c r="B352"/>
  <c r="B4266"/>
  <c r="B3139"/>
  <c r="B3335"/>
  <c r="B5399"/>
  <c r="B8554"/>
  <c r="B3090"/>
  <c r="B6808"/>
  <c r="B8906"/>
  <c r="B776"/>
  <c r="B716"/>
  <c r="B9112"/>
  <c r="B2865"/>
  <c r="B7383"/>
  <c r="B7703"/>
  <c r="B687"/>
  <c r="B134"/>
  <c r="B186"/>
  <c r="B7177"/>
  <c r="B9139"/>
  <c r="B857"/>
  <c r="B344"/>
  <c r="B8653"/>
  <c r="B810"/>
  <c r="B8874"/>
  <c r="B715"/>
  <c r="B8646"/>
  <c r="B8475"/>
  <c r="B9129"/>
  <c r="B5290"/>
  <c r="B7665"/>
  <c r="B7196"/>
  <c r="B4005"/>
  <c r="B772"/>
  <c r="B3544"/>
  <c r="B8796"/>
  <c r="B8901"/>
  <c r="B4114"/>
  <c r="B2882"/>
  <c r="B8940"/>
  <c r="B7361"/>
  <c r="B8911"/>
  <c r="B5208"/>
  <c r="B8568"/>
  <c r="B104"/>
  <c r="B8539"/>
  <c r="B8109"/>
  <c r="B8230"/>
  <c r="B7717"/>
  <c r="B8340"/>
  <c r="B337"/>
  <c r="B8614"/>
  <c r="B8502"/>
  <c r="B8992"/>
  <c r="B4081"/>
  <c r="B3190"/>
  <c r="B190"/>
  <c r="B3420"/>
  <c r="B3948"/>
  <c r="B9159"/>
  <c r="B4846"/>
  <c r="B5215"/>
  <c r="B8847"/>
  <c r="B3317"/>
  <c r="B7126"/>
  <c r="B8757"/>
  <c r="B8878"/>
  <c r="B8032"/>
  <c r="B6705"/>
  <c r="B9078"/>
  <c r="B4694"/>
  <c r="B8300"/>
  <c r="B8851"/>
  <c r="B9011"/>
  <c r="B8550"/>
  <c r="B8015"/>
  <c r="B5140"/>
  <c r="B218"/>
  <c r="B696"/>
  <c r="B5165"/>
  <c r="B364"/>
  <c r="B9117"/>
  <c r="B8702"/>
  <c r="B438"/>
  <c r="B334"/>
  <c r="B8753"/>
  <c r="B610"/>
  <c r="B8441"/>
  <c r="B541"/>
  <c r="B8912"/>
  <c r="B1456"/>
  <c r="B3124"/>
  <c r="B8503"/>
  <c r="B246"/>
  <c r="B8434"/>
  <c r="B141"/>
  <c r="B8937"/>
  <c r="B8257"/>
  <c r="B8201"/>
  <c r="B8929"/>
  <c r="B8599"/>
  <c r="B8609"/>
  <c r="B8593"/>
  <c r="B373"/>
  <c r="B9083"/>
  <c r="B1460"/>
  <c r="B5019"/>
  <c r="B3941"/>
  <c r="B341"/>
  <c r="B8617"/>
  <c r="B8868"/>
  <c r="B9192"/>
  <c r="B5480"/>
  <c r="B3578"/>
  <c r="B6610"/>
  <c r="B8583"/>
  <c r="B8574"/>
  <c r="B7322"/>
  <c r="B8831"/>
  <c r="B3150"/>
  <c r="B5411"/>
  <c r="B9161"/>
  <c r="B7980"/>
  <c r="B8569"/>
  <c r="B1685"/>
  <c r="B5258"/>
  <c r="B7788"/>
  <c r="B4892"/>
  <c r="B4286"/>
  <c r="B2930"/>
  <c r="B7338"/>
  <c r="B4914"/>
  <c r="B7367"/>
  <c r="B674"/>
  <c r="B8807"/>
  <c r="B7695"/>
  <c r="B2869"/>
  <c r="B7898"/>
  <c r="B8470"/>
  <c r="B7742"/>
  <c r="B8358"/>
  <c r="B8721"/>
  <c r="B3250"/>
  <c r="B4113"/>
  <c r="B8747"/>
  <c r="B8529"/>
  <c r="B7885"/>
  <c r="B8264"/>
  <c r="B7950"/>
  <c r="B1516"/>
  <c r="B8176"/>
  <c r="B2983"/>
  <c r="B8592"/>
  <c r="B4027"/>
  <c r="B2974"/>
  <c r="B8389"/>
  <c r="B4166"/>
  <c r="B5382"/>
  <c r="B3992"/>
  <c r="B4122"/>
  <c r="B8982"/>
  <c r="B2643"/>
  <c r="B583"/>
  <c r="B9040"/>
  <c r="B8598"/>
  <c r="B3947"/>
  <c r="B757"/>
  <c r="B6680"/>
  <c r="B7993"/>
  <c r="B8164"/>
  <c r="B707"/>
  <c r="B8838"/>
  <c r="B8304"/>
  <c r="B8676"/>
  <c r="B8564"/>
  <c r="B7924"/>
  <c r="B8488"/>
  <c r="B8435"/>
  <c r="B8916"/>
  <c r="B8483"/>
  <c r="B4120"/>
  <c r="B3961"/>
  <c r="B8388"/>
  <c r="B9125"/>
  <c r="B8456"/>
  <c r="B7635"/>
  <c r="B7655"/>
  <c r="B3660"/>
  <c r="B3682"/>
  <c r="B3161"/>
  <c r="B242"/>
  <c r="B8339"/>
  <c r="B8169"/>
  <c r="B1373"/>
  <c r="B5366"/>
  <c r="B8625"/>
  <c r="B8904"/>
  <c r="B8404"/>
  <c r="B3085"/>
  <c r="B5590"/>
  <c r="B8211"/>
  <c r="B9168"/>
  <c r="B7830"/>
  <c r="B86"/>
  <c r="B3226"/>
  <c r="B3009"/>
  <c r="B6519"/>
  <c r="B1466"/>
  <c r="B2952"/>
  <c r="B8669"/>
  <c r="B6523"/>
  <c r="B5491"/>
  <c r="B8214"/>
  <c r="B9164"/>
  <c r="B8039"/>
  <c r="B9062"/>
  <c r="B7929"/>
  <c r="B2975"/>
  <c r="B1737"/>
  <c r="B8858"/>
  <c r="B3204"/>
  <c r="B3688"/>
  <c r="B4942"/>
  <c r="B498"/>
  <c r="B7716"/>
  <c r="B124"/>
  <c r="B4338"/>
  <c r="B7286"/>
  <c r="B8827"/>
  <c r="B8857"/>
  <c r="B8771"/>
  <c r="B3024"/>
  <c r="B102"/>
  <c r="B7978"/>
  <c r="B8215"/>
  <c r="B8151"/>
  <c r="B7460"/>
  <c r="B8190"/>
  <c r="B8499"/>
  <c r="B8627"/>
  <c r="B9133"/>
  <c r="B3216"/>
  <c r="B4008"/>
  <c r="B8660"/>
  <c r="B5071"/>
  <c r="B3273"/>
  <c r="B1944"/>
  <c r="B363"/>
  <c r="B9063"/>
  <c r="B8236"/>
  <c r="B729"/>
  <c r="B8594"/>
  <c r="B3160"/>
  <c r="B8466"/>
  <c r="B8998"/>
  <c r="B6941"/>
  <c r="B9190"/>
  <c r="B7293"/>
  <c r="B761"/>
  <c r="B8641"/>
  <c r="B3169"/>
  <c r="B6491"/>
  <c r="B8963"/>
  <c r="B7351"/>
  <c r="B8724"/>
  <c r="B8541"/>
  <c r="B5342"/>
  <c r="B9030"/>
  <c r="B8186"/>
  <c r="B738"/>
  <c r="B8615"/>
  <c r="B8782"/>
  <c r="B3881"/>
  <c r="B7867"/>
  <c r="B8374"/>
  <c r="B7737"/>
  <c r="B8921"/>
  <c r="B7627"/>
  <c r="B737"/>
  <c r="B3442"/>
  <c r="B2821"/>
  <c r="B4060"/>
  <c r="B3662"/>
  <c r="B477"/>
  <c r="B3212"/>
  <c r="B8149"/>
  <c r="B7933"/>
  <c r="B115"/>
  <c r="B7926"/>
  <c r="B8424"/>
  <c r="B4938"/>
  <c r="B4148"/>
  <c r="B4137"/>
  <c r="B452"/>
  <c r="B7937"/>
  <c r="B8173"/>
  <c r="B3277"/>
  <c r="B8699"/>
  <c r="B8880"/>
  <c r="B5081"/>
  <c r="B129"/>
  <c r="B9048"/>
  <c r="B417"/>
  <c r="B8633"/>
  <c r="B8910"/>
  <c r="B688"/>
  <c r="B96"/>
  <c r="B8154"/>
  <c r="B4099"/>
  <c r="B3923"/>
  <c r="B7928"/>
  <c r="B4471"/>
  <c r="B7821"/>
  <c r="B8944"/>
  <c r="B5425"/>
  <c r="B944"/>
  <c r="B121"/>
  <c r="B8204"/>
  <c r="B5456"/>
  <c r="B5135"/>
  <c r="B850"/>
  <c r="B6469"/>
  <c r="B9066"/>
  <c r="B8566"/>
  <c r="B7964"/>
  <c r="B8603"/>
  <c r="B8624"/>
  <c r="B8562"/>
  <c r="B2243"/>
  <c r="B1973"/>
  <c r="B1328"/>
  <c r="B138"/>
  <c r="B4213"/>
  <c r="B3549"/>
  <c r="B865"/>
  <c r="B9180"/>
  <c r="B6712"/>
  <c r="B8477"/>
  <c r="B5423"/>
  <c r="B3684"/>
  <c r="B8573"/>
  <c r="B8801"/>
  <c r="B8887"/>
  <c r="B3892"/>
  <c r="B3851"/>
  <c r="B4030"/>
  <c r="B3920"/>
  <c r="B1296"/>
  <c r="B1511"/>
  <c r="B9156"/>
  <c r="B219"/>
  <c r="B1923"/>
  <c r="B7967"/>
  <c r="B4038"/>
  <c r="B2589"/>
  <c r="B3982"/>
  <c r="B8949"/>
  <c r="B8799"/>
  <c r="B3132"/>
  <c r="B3162"/>
  <c r="B1500"/>
  <c r="B2918"/>
  <c r="B7941"/>
  <c r="B7720"/>
  <c r="B3051"/>
  <c r="B1906"/>
  <c r="B4131"/>
  <c r="B4085"/>
  <c r="B7886"/>
  <c r="B8229"/>
  <c r="B3945"/>
  <c r="B4333"/>
  <c r="B8291"/>
  <c r="B8828"/>
  <c r="B3999"/>
  <c r="B4094"/>
  <c r="B3771"/>
  <c r="B7055"/>
  <c r="B9092"/>
  <c r="B8959"/>
  <c r="B6775"/>
  <c r="B8876"/>
  <c r="B6869"/>
  <c r="B2242"/>
  <c r="B4118"/>
  <c r="B8611"/>
  <c r="B8492"/>
  <c r="B2940"/>
  <c r="B35"/>
  <c r="B4019"/>
  <c r="B8447"/>
  <c r="B3200"/>
  <c r="B3053"/>
  <c r="B8094"/>
  <c r="B7702"/>
  <c r="B8175"/>
  <c r="B8787"/>
  <c r="B6731"/>
  <c r="B934"/>
  <c r="B407"/>
  <c r="B8518"/>
  <c r="B3870"/>
  <c r="B8504"/>
  <c r="B9028"/>
  <c r="B800"/>
  <c r="B1225"/>
  <c r="B143"/>
  <c r="B784"/>
  <c r="B4767"/>
  <c r="B8417"/>
  <c r="B8666"/>
  <c r="B8112"/>
  <c r="B6452"/>
  <c r="B6701"/>
  <c r="B8748"/>
  <c r="B1187"/>
  <c r="B4944"/>
  <c r="B6823"/>
  <c r="B471"/>
  <c r="B7997"/>
  <c r="B8209"/>
  <c r="B5300"/>
  <c r="B779"/>
  <c r="B9018"/>
  <c r="B4697"/>
  <c r="B5329"/>
  <c r="B8736"/>
  <c r="B2903"/>
  <c r="B8199"/>
  <c r="B8994"/>
  <c r="B8380"/>
  <c r="B8740"/>
  <c r="B9006"/>
  <c r="B179"/>
  <c r="B6752"/>
  <c r="B6848"/>
  <c r="B3056"/>
  <c r="B3987"/>
  <c r="B6634"/>
  <c r="B8667"/>
  <c r="B8407"/>
  <c r="B804"/>
  <c r="B8306"/>
  <c r="B7403"/>
  <c r="B8536"/>
  <c r="B2923"/>
  <c r="B6668"/>
  <c r="B2963"/>
  <c r="B5402"/>
  <c r="B4910"/>
  <c r="B3241"/>
  <c r="B217"/>
  <c r="B238"/>
  <c r="B5132"/>
  <c r="B8445"/>
  <c r="B545"/>
  <c r="B5078"/>
  <c r="B5470"/>
  <c r="B9146"/>
  <c r="B7789"/>
  <c r="B3054"/>
  <c r="B8656"/>
  <c r="B3453"/>
  <c r="B8804"/>
  <c r="B7420"/>
  <c r="B8243"/>
  <c r="B7771"/>
  <c r="B9123"/>
  <c r="B491"/>
  <c r="B7649"/>
  <c r="B856"/>
  <c r="B8464"/>
  <c r="B119"/>
  <c r="B8366"/>
  <c r="B7018"/>
  <c r="B162"/>
  <c r="B7946"/>
  <c r="B8955"/>
  <c r="B8003"/>
  <c r="B8644"/>
  <c r="B8657"/>
  <c r="B6904"/>
  <c r="B8927"/>
  <c r="B295"/>
  <c r="B7798"/>
  <c r="B8790"/>
  <c r="B7861"/>
  <c r="B7786"/>
  <c r="B267"/>
  <c r="B8472"/>
  <c r="B8320"/>
  <c r="B3852"/>
  <c r="B3107"/>
  <c r="B91"/>
  <c r="B259"/>
  <c r="B5216"/>
  <c r="B8818"/>
  <c r="B6758"/>
  <c r="B664"/>
  <c r="B88"/>
  <c r="B8707"/>
  <c r="B8682"/>
  <c r="B9121"/>
  <c r="B4156"/>
  <c r="B8301"/>
  <c r="B8349"/>
  <c r="B8026"/>
  <c r="B2970"/>
  <c r="B7840"/>
  <c r="B7632"/>
  <c r="B8866"/>
  <c r="B4086"/>
  <c r="B8250"/>
  <c r="B2188"/>
  <c r="B930"/>
  <c r="B8780"/>
  <c r="B9014"/>
  <c r="B8745"/>
  <c r="B4093"/>
  <c r="B8623"/>
  <c r="B4076"/>
  <c r="B8621"/>
  <c r="B9003"/>
  <c r="B5314"/>
  <c r="B9053"/>
  <c r="B4278"/>
  <c r="B7902"/>
  <c r="B736"/>
  <c r="B3209"/>
  <c r="B114"/>
  <c r="B8630"/>
  <c r="B9058"/>
  <c r="B9037"/>
  <c r="B3275"/>
  <c r="B3235"/>
  <c r="B8006"/>
  <c r="B8843"/>
  <c r="B8941"/>
  <c r="B3167"/>
  <c r="B4736"/>
  <c r="B8976"/>
  <c r="B7802"/>
  <c r="B8570"/>
  <c r="B6598"/>
  <c r="B1194"/>
  <c r="B6854"/>
  <c r="B8971"/>
  <c r="B237"/>
  <c r="B6845"/>
  <c r="B8557"/>
  <c r="B3176"/>
  <c r="B1459"/>
  <c r="B9043"/>
  <c r="B8425"/>
  <c r="B3030"/>
  <c r="B7882"/>
  <c r="B4062"/>
  <c r="B8716"/>
  <c r="B8720"/>
  <c r="B8738"/>
  <c r="B6745"/>
  <c r="B8357"/>
  <c r="B9035"/>
  <c r="B9055"/>
  <c r="B7200"/>
  <c r="B3278"/>
  <c r="B1556"/>
  <c r="B4111"/>
  <c r="B1666"/>
  <c r="B8272"/>
  <c r="B5482"/>
  <c r="B8877"/>
  <c r="B8856"/>
  <c r="B8055"/>
  <c r="B753"/>
  <c r="B8001"/>
  <c r="B3007"/>
  <c r="B3208"/>
  <c r="B7866"/>
  <c r="B7480"/>
  <c r="B8432"/>
  <c r="B7749"/>
  <c r="B9153"/>
  <c r="B4157"/>
  <c r="B3901"/>
  <c r="B8958"/>
  <c r="B9088"/>
  <c r="B9113"/>
  <c r="B4858"/>
  <c r="B5279"/>
  <c r="B7897"/>
  <c r="B5064"/>
  <c r="B9268"/>
  <c r="B4945"/>
  <c r="B3180"/>
  <c r="B4864"/>
  <c r="B7680"/>
  <c r="B8631"/>
  <c r="B7427"/>
  <c r="B7623"/>
  <c r="B7773"/>
  <c r="B3913"/>
  <c r="B7104"/>
  <c r="B3896"/>
  <c r="B6894"/>
  <c r="B2850"/>
  <c r="B5477"/>
  <c r="B8080"/>
  <c r="B8811"/>
  <c r="B9231"/>
  <c r="B446"/>
  <c r="B8789"/>
  <c r="B5119"/>
  <c r="B7850"/>
  <c r="B7244"/>
  <c r="B8604"/>
  <c r="B8884"/>
  <c r="B25"/>
  <c r="B7851"/>
  <c r="B8677"/>
  <c r="B805"/>
  <c r="B8785"/>
  <c r="B3120"/>
  <c r="B8895"/>
  <c r="B6940"/>
  <c r="B6524"/>
  <c r="B542"/>
  <c r="B7992"/>
  <c r="B762"/>
  <c r="B6215"/>
  <c r="B2408"/>
  <c r="B5575"/>
  <c r="B6424"/>
  <c r="B6422"/>
  <c r="B5798"/>
  <c r="B5832"/>
  <c r="B6251"/>
  <c r="B4417"/>
  <c r="B5830"/>
  <c r="B5903"/>
  <c r="B6284"/>
  <c r="B9250"/>
  <c r="B5954"/>
  <c r="B5663"/>
  <c r="B4197"/>
  <c r="B300"/>
  <c r="B6243"/>
  <c r="B1491"/>
  <c r="B6445"/>
  <c r="B6425"/>
  <c r="B3887"/>
  <c r="B7524"/>
  <c r="B7432"/>
  <c r="B6417"/>
  <c r="B5754"/>
  <c r="B1920"/>
  <c r="B6535"/>
  <c r="B3902"/>
  <c r="B7226"/>
  <c r="B3791"/>
  <c r="B6005"/>
  <c r="B5984"/>
  <c r="B2678"/>
  <c r="B5440"/>
  <c r="B6331"/>
  <c r="B5174"/>
  <c r="B6408"/>
  <c r="B1196"/>
  <c r="B1798"/>
  <c r="B5949"/>
  <c r="B8524"/>
  <c r="B2074"/>
  <c r="B8210"/>
  <c r="B2929"/>
  <c r="B9070"/>
  <c r="B792"/>
  <c r="B4051"/>
  <c r="B7706"/>
  <c r="B3135"/>
  <c r="B8548"/>
  <c r="B8685"/>
  <c r="B8412"/>
  <c r="B6867"/>
  <c r="B3114"/>
  <c r="B8972"/>
  <c r="B7971"/>
  <c r="B8106"/>
  <c r="B8882"/>
  <c r="B4023"/>
  <c r="B4185"/>
  <c r="B8758"/>
  <c r="B426"/>
  <c r="B3234"/>
  <c r="B1064"/>
  <c r="B2896"/>
  <c r="B8695"/>
  <c r="B8463"/>
  <c r="B7701"/>
  <c r="B8105"/>
  <c r="B8648"/>
  <c r="B4127"/>
  <c r="B7880"/>
  <c r="B4248"/>
  <c r="B8326"/>
  <c r="B8571"/>
  <c r="B278"/>
  <c r="B7364"/>
  <c r="B1333"/>
  <c r="B3714"/>
  <c r="B7295"/>
  <c r="B4221"/>
  <c r="B3927"/>
  <c r="B6104"/>
  <c r="B1365"/>
  <c r="B3755"/>
  <c r="B4435"/>
  <c r="B4419"/>
  <c r="B2565"/>
  <c r="B4542"/>
  <c r="B4607"/>
  <c r="B3345"/>
  <c r="B771"/>
  <c r="B2909"/>
  <c r="B4070"/>
  <c r="B3181"/>
  <c r="B814"/>
  <c r="B153"/>
  <c r="B3239"/>
  <c r="B7202"/>
  <c r="B7629"/>
  <c r="B745"/>
  <c r="B9251"/>
  <c r="B3898"/>
  <c r="B416"/>
  <c r="B7904"/>
  <c r="B8436"/>
  <c r="B8481"/>
  <c r="B676"/>
  <c r="B9147"/>
  <c r="B1139"/>
  <c r="B8914"/>
  <c r="B8894"/>
  <c r="B4089"/>
  <c r="B8342"/>
  <c r="B3228"/>
  <c r="B9287"/>
  <c r="B8498"/>
  <c r="B1270"/>
  <c r="B3960"/>
  <c r="B4946"/>
  <c r="B6778"/>
  <c r="B925"/>
  <c r="B1406"/>
  <c r="B1253"/>
  <c r="B4847"/>
  <c r="B243"/>
  <c r="B1224"/>
  <c r="B4039"/>
  <c r="B1754"/>
  <c r="B6188"/>
  <c r="B9186"/>
  <c r="B8076"/>
  <c r="B816"/>
  <c r="B727"/>
  <c r="B9223"/>
  <c r="B9224"/>
  <c r="B5617"/>
  <c r="B2852"/>
  <c r="B5716"/>
  <c r="B2429"/>
  <c r="B6154"/>
  <c r="B5916"/>
  <c r="B566"/>
  <c r="B6347"/>
  <c r="B9282"/>
  <c r="B493"/>
  <c r="B159"/>
  <c r="B2814"/>
  <c r="B3798"/>
  <c r="B6314"/>
  <c r="B1900"/>
  <c r="B5762"/>
  <c r="B9216"/>
  <c r="B3374"/>
  <c r="B5534"/>
  <c r="B5607"/>
  <c r="B3431"/>
  <c r="B5925"/>
  <c r="B7568"/>
  <c r="B8240"/>
  <c r="B386"/>
  <c r="B9243"/>
  <c r="B9162"/>
  <c r="B9279"/>
  <c r="B6325"/>
  <c r="B3414"/>
  <c r="B1260"/>
  <c r="B7326"/>
  <c r="B3010"/>
  <c r="B4397"/>
  <c r="B4495"/>
  <c r="B3232"/>
  <c r="B2516"/>
  <c r="B2580"/>
  <c r="B3946"/>
  <c r="B4651"/>
  <c r="B2647"/>
  <c r="B2797"/>
  <c r="B3452"/>
  <c r="B3889"/>
  <c r="B4211"/>
  <c r="B1732"/>
  <c r="B2374"/>
  <c r="B2684"/>
  <c r="B1437"/>
  <c r="B7133"/>
  <c r="B7714"/>
  <c r="B2913"/>
  <c r="B7304"/>
  <c r="B1159"/>
  <c r="B4428"/>
  <c r="B6453"/>
  <c r="B6842"/>
  <c r="B4735"/>
  <c r="B604"/>
  <c r="B2326"/>
  <c r="B4288"/>
  <c r="B3461"/>
  <c r="B2189"/>
  <c r="B2577"/>
  <c r="B3464"/>
  <c r="B409"/>
  <c r="B2178"/>
  <c r="B2832"/>
  <c r="B709"/>
  <c r="B8203"/>
  <c r="B2247"/>
  <c r="B1380"/>
  <c r="B4167"/>
  <c r="B3492"/>
  <c r="B7205"/>
  <c r="B3393"/>
  <c r="B4462"/>
  <c r="B2460"/>
  <c r="B348"/>
  <c r="B6202"/>
  <c r="B3332"/>
  <c r="B599"/>
  <c r="B2920"/>
  <c r="B4399"/>
  <c r="B5545"/>
  <c r="B2277"/>
  <c r="B5559"/>
  <c r="B782"/>
  <c r="B2253"/>
  <c r="B3439"/>
  <c r="B862"/>
  <c r="B8268"/>
  <c r="B8934"/>
  <c r="B6696"/>
  <c r="B8099"/>
  <c r="B8908"/>
  <c r="B9032"/>
  <c r="B6991"/>
  <c r="B5293"/>
  <c r="B8580"/>
  <c r="B3724"/>
  <c r="B8638"/>
  <c r="B1258"/>
  <c r="B2911"/>
  <c r="B9076"/>
  <c r="B4280"/>
  <c r="B8619"/>
  <c r="B8394"/>
  <c r="B7770"/>
  <c r="B622"/>
  <c r="B5061"/>
  <c r="B8545"/>
  <c r="B194"/>
  <c r="B457"/>
  <c r="B8826"/>
  <c r="B8420"/>
  <c r="B7721"/>
  <c r="B492"/>
  <c r="B7700"/>
  <c r="B8121"/>
  <c r="B1325"/>
  <c r="B6750"/>
  <c r="B2344"/>
  <c r="B2300"/>
  <c r="B1393"/>
  <c r="B5152"/>
  <c r="B6289"/>
  <c r="B32"/>
  <c r="B7110"/>
  <c r="B2809"/>
  <c r="B4320"/>
  <c r="B3006"/>
  <c r="B8249"/>
  <c r="B1803"/>
  <c r="B208"/>
  <c r="B6263"/>
  <c r="B230"/>
  <c r="B2502"/>
  <c r="B2632"/>
  <c r="B6367"/>
  <c r="B2995"/>
  <c r="B7273"/>
  <c r="B6027"/>
  <c r="B6995"/>
  <c r="B9185"/>
  <c r="B5944"/>
  <c r="B4216"/>
  <c r="B4737"/>
  <c r="B4233"/>
  <c r="B2605"/>
  <c r="B2742"/>
  <c r="B5956"/>
  <c r="B971"/>
  <c r="B5655"/>
  <c r="B3382"/>
  <c r="B3933"/>
  <c r="B5778"/>
  <c r="B4418"/>
  <c r="B8"/>
  <c r="B4476"/>
  <c r="B1384"/>
  <c r="B7176"/>
  <c r="B7006"/>
  <c r="B2734"/>
  <c r="B2409"/>
  <c r="B1864"/>
  <c r="B2272"/>
  <c r="B1922"/>
  <c r="B2290"/>
  <c r="B5454"/>
  <c r="B5654"/>
  <c r="B5616"/>
  <c r="B2048"/>
  <c r="B2788"/>
  <c r="B4087"/>
  <c r="B1286"/>
  <c r="B4643"/>
  <c r="B6601"/>
  <c r="B4432"/>
  <c r="B4195"/>
  <c r="B6378"/>
  <c r="B7539"/>
  <c r="B9094"/>
  <c r="B7263"/>
  <c r="B387"/>
  <c r="B6125"/>
  <c r="B517"/>
  <c r="B8024"/>
  <c r="B594"/>
  <c r="B2721"/>
  <c r="B3255"/>
  <c r="B2673"/>
  <c r="B1832"/>
  <c r="B1638"/>
  <c r="B5924"/>
  <c r="B4525"/>
  <c r="B1518"/>
  <c r="B1302"/>
  <c r="B1202"/>
  <c r="B3601"/>
  <c r="B2677"/>
  <c r="B8946"/>
  <c r="B5209"/>
  <c r="B6912"/>
  <c r="B8654"/>
  <c r="B3924"/>
  <c r="B3202"/>
  <c r="B4375"/>
  <c r="B139"/>
  <c r="B8501"/>
  <c r="B2973"/>
  <c r="B4996"/>
  <c r="B3118"/>
  <c r="B8443"/>
  <c r="B5134"/>
  <c r="B8618"/>
  <c r="B9177"/>
  <c r="B8370"/>
  <c r="B937"/>
  <c r="B98"/>
  <c r="B8713"/>
  <c r="B1158"/>
  <c r="B3953"/>
  <c r="B2000"/>
  <c r="B8323"/>
  <c r="B2347"/>
  <c r="B1346"/>
  <c r="B572"/>
  <c r="B2448"/>
  <c r="B1642"/>
  <c r="B3958"/>
  <c r="B1162"/>
  <c r="B147"/>
  <c r="B2238"/>
  <c r="B3349"/>
  <c r="B6669"/>
  <c r="B3903"/>
  <c r="B3895"/>
  <c r="B466"/>
  <c r="B4031"/>
  <c r="B3427"/>
  <c r="B4535"/>
  <c r="B8812"/>
  <c r="B537"/>
  <c r="B5826"/>
  <c r="B6405"/>
  <c r="B4732"/>
  <c r="B3445"/>
  <c r="B1901"/>
  <c r="B3395"/>
  <c r="B1487"/>
  <c r="B4641"/>
  <c r="B1245"/>
  <c r="B4236"/>
  <c r="B2387"/>
  <c r="B8165"/>
  <c r="B4334"/>
  <c r="B5913"/>
  <c r="B2892"/>
  <c r="B730"/>
  <c r="B1876"/>
  <c r="B1602"/>
  <c r="B4793"/>
  <c r="B1684"/>
  <c r="B6165"/>
  <c r="B3364"/>
  <c r="B8879"/>
  <c r="B7807"/>
  <c r="B7968"/>
  <c r="B3271"/>
  <c r="B5504"/>
  <c r="B8253"/>
  <c r="B5592"/>
  <c r="B6780"/>
  <c r="B6766"/>
  <c r="B7314"/>
  <c r="B3064"/>
  <c r="B8413"/>
  <c r="B329"/>
  <c r="B8950"/>
  <c r="B9124"/>
  <c r="B6678"/>
  <c r="B5395"/>
  <c r="B666"/>
  <c r="B8691"/>
  <c r="B6617"/>
  <c r="B6093"/>
  <c r="B5821"/>
  <c r="B3357"/>
  <c r="B3340"/>
  <c r="B7328"/>
  <c r="B6009"/>
  <c r="B4204"/>
  <c r="B4187"/>
  <c r="B4728"/>
  <c r="B4254"/>
  <c r="B1092"/>
  <c r="B3560"/>
  <c r="B6719"/>
  <c r="B1093"/>
  <c r="B6542"/>
  <c r="B3955"/>
  <c r="B2716"/>
  <c r="B3254"/>
  <c r="B7942"/>
  <c r="B5902"/>
  <c r="B6203"/>
  <c r="B3765"/>
  <c r="B2743"/>
  <c r="B6837"/>
  <c r="B4585"/>
  <c r="B2552"/>
  <c r="B4408"/>
  <c r="B3341"/>
  <c r="B3449"/>
  <c r="B2213"/>
  <c r="B4365"/>
  <c r="B2468"/>
  <c r="B1677"/>
  <c r="B1782"/>
  <c r="B4235"/>
  <c r="B6038"/>
  <c r="B1595"/>
  <c r="B2637"/>
  <c r="B3499"/>
  <c r="B2511"/>
  <c r="B5771"/>
  <c r="B6043"/>
  <c r="B1318"/>
  <c r="B9218"/>
  <c r="B3440"/>
  <c r="B5936"/>
  <c r="B3521"/>
  <c r="B8317"/>
  <c r="B7391"/>
  <c r="B8142"/>
  <c r="B3916"/>
  <c r="B5994"/>
  <c r="B5863"/>
  <c r="B3422"/>
  <c r="B2887"/>
  <c r="B4862"/>
  <c r="B4553"/>
  <c r="B1579"/>
  <c r="B546"/>
  <c r="B7630"/>
  <c r="B6382"/>
  <c r="B2107"/>
  <c r="B1965"/>
  <c r="B4176"/>
  <c r="B5679"/>
  <c r="B4903"/>
  <c r="B6070"/>
  <c r="B5840"/>
  <c r="B3838"/>
  <c r="B6272"/>
  <c r="B3966"/>
  <c r="B2624"/>
  <c r="B5558"/>
  <c r="B3368"/>
  <c r="B5144"/>
  <c r="B6409"/>
  <c r="B3634"/>
  <c r="B2103"/>
  <c r="B4555"/>
  <c r="B5850"/>
  <c r="B3433"/>
  <c r="B1687"/>
  <c r="B5960"/>
  <c r="B4356"/>
  <c r="B4587"/>
  <c r="B4584"/>
  <c r="B3761"/>
  <c r="B1211"/>
  <c r="B6330"/>
  <c r="B4364"/>
  <c r="B2278"/>
  <c r="B50"/>
  <c r="B4441"/>
  <c r="B6184"/>
  <c r="B5971"/>
  <c r="B1869"/>
  <c r="B6628"/>
  <c r="B6008"/>
  <c r="B7418"/>
  <c r="B2609"/>
  <c r="B920"/>
  <c r="B4518"/>
  <c r="B1387"/>
  <c r="B3701"/>
  <c r="B6084"/>
  <c r="B3834"/>
  <c r="B3206"/>
  <c r="B4173"/>
  <c r="B3637"/>
  <c r="B7245"/>
  <c r="B4151"/>
  <c r="B5297"/>
  <c r="B4811"/>
  <c r="B2906"/>
  <c r="B6723"/>
  <c r="B6012"/>
  <c r="B1267"/>
  <c r="B7089"/>
  <c r="B414"/>
  <c r="B713"/>
  <c r="B7726"/>
  <c r="B9103"/>
  <c r="B5409"/>
  <c r="B8312"/>
  <c r="B8490"/>
  <c r="B7935"/>
  <c r="B7394"/>
  <c r="B8981"/>
  <c r="B8233"/>
  <c r="B8671"/>
  <c r="B2395"/>
  <c r="B8059"/>
  <c r="B4002"/>
  <c r="B1694"/>
  <c r="B659"/>
  <c r="B2595"/>
  <c r="B6389"/>
  <c r="B4748"/>
  <c r="B4549"/>
  <c r="B8327"/>
  <c r="B8197"/>
  <c r="B8311"/>
  <c r="B7692"/>
  <c r="B615"/>
  <c r="B3860"/>
  <c r="B8303"/>
  <c r="B8133"/>
  <c r="B7725"/>
  <c r="B8704"/>
  <c r="B8767"/>
  <c r="B8480"/>
  <c r="B8069"/>
  <c r="B885"/>
  <c r="B7766"/>
  <c r="B8931"/>
  <c r="B3148"/>
  <c r="B8528"/>
  <c r="B3952"/>
  <c r="B7956"/>
  <c r="B8373"/>
  <c r="B1982"/>
  <c r="B6024"/>
  <c r="B4077"/>
  <c r="B1371"/>
  <c r="B1114"/>
  <c r="B870"/>
  <c r="B2324"/>
  <c r="B8221"/>
  <c r="B6520"/>
  <c r="B6916"/>
  <c r="B1902"/>
  <c r="B8372"/>
  <c r="B5887"/>
  <c r="B4886"/>
  <c r="B1765"/>
  <c r="B274"/>
  <c r="B6676"/>
  <c r="B7654"/>
  <c r="B4088"/>
  <c r="B2612"/>
  <c r="B1654"/>
  <c r="B8081"/>
  <c r="B6687"/>
  <c r="B2695"/>
  <c r="B1313"/>
  <c r="B2497"/>
  <c r="B2394"/>
  <c r="B2232"/>
  <c r="B8273"/>
  <c r="B3498"/>
  <c r="B241"/>
  <c r="B6765"/>
  <c r="B7430"/>
  <c r="B3856"/>
  <c r="B8415"/>
  <c r="B3109"/>
  <c r="B4133"/>
  <c r="B725"/>
  <c r="B8218"/>
  <c r="B7921"/>
  <c r="B2473"/>
  <c r="B7472"/>
  <c r="B3376"/>
  <c r="B2775"/>
  <c r="B3524"/>
  <c r="B2783"/>
  <c r="B3752"/>
  <c r="B6495"/>
  <c r="B1959"/>
  <c r="B516"/>
  <c r="B6579"/>
  <c r="B2434"/>
  <c r="B5121"/>
  <c r="B5162"/>
  <c r="B7359"/>
  <c r="B445"/>
  <c r="B8722"/>
  <c r="B2556"/>
  <c r="B2366"/>
  <c r="B1590"/>
  <c r="B2191"/>
  <c r="B1442"/>
  <c r="B1904"/>
  <c r="B817"/>
  <c r="B1815"/>
  <c r="B1359"/>
  <c r="B829"/>
  <c r="B475"/>
  <c r="B3846"/>
  <c r="B3487"/>
  <c r="B9140"/>
  <c r="B9084"/>
  <c r="B235"/>
  <c r="B7953"/>
  <c r="B9154"/>
  <c r="B8608"/>
  <c r="B8859"/>
  <c r="B8163"/>
  <c r="B6804"/>
  <c r="B8694"/>
  <c r="B4138"/>
  <c r="B8444"/>
  <c r="B1903"/>
  <c r="B2800"/>
  <c r="B7651"/>
  <c r="B8871"/>
  <c r="B8803"/>
  <c r="B3543"/>
  <c r="B4657"/>
  <c r="B7638"/>
  <c r="B283"/>
  <c r="B7943"/>
  <c r="B7985"/>
  <c r="B7814"/>
  <c r="B7961"/>
  <c r="B6906"/>
  <c r="B5182"/>
  <c r="B7660"/>
  <c r="B3886"/>
  <c r="B6627"/>
  <c r="B100"/>
  <c r="B7707"/>
  <c r="B4350"/>
  <c r="B5378"/>
  <c r="B3381"/>
  <c r="B5827"/>
  <c r="B5453"/>
  <c r="B9214"/>
  <c r="B3426"/>
  <c r="B2710"/>
  <c r="B8739"/>
  <c r="B8355"/>
  <c r="B8798"/>
  <c r="B778"/>
  <c r="B8060"/>
  <c r="B9017"/>
  <c r="B7178"/>
  <c r="B5239"/>
  <c r="B4056"/>
  <c r="B3894"/>
  <c r="B8727"/>
  <c r="B3989"/>
  <c r="B858"/>
  <c r="B3996"/>
  <c r="B8783"/>
  <c r="B3546"/>
  <c r="B7606"/>
  <c r="B9107"/>
  <c r="B906"/>
  <c r="B3700"/>
  <c r="B7522"/>
  <c r="B7557"/>
  <c r="B144"/>
  <c r="B8632"/>
  <c r="B1636"/>
  <c r="B4015"/>
  <c r="B9128"/>
  <c r="B8290"/>
  <c r="B3914"/>
  <c r="B8764"/>
  <c r="B1395"/>
  <c r="B8152"/>
  <c r="B7676"/>
  <c r="B7101"/>
  <c r="B3334"/>
  <c r="B1916"/>
  <c r="B2864"/>
  <c r="B2378"/>
  <c r="B8969"/>
  <c r="B765"/>
  <c r="B2761"/>
  <c r="B97"/>
  <c r="B3119"/>
  <c r="B639"/>
  <c r="B212"/>
  <c r="B5897"/>
  <c r="B3638"/>
  <c r="B3001"/>
  <c r="B1830"/>
  <c r="B5872"/>
  <c r="B2551"/>
  <c r="B449"/>
  <c r="B5175"/>
  <c r="B2753"/>
  <c r="B4230"/>
  <c r="B1257"/>
  <c r="B3516"/>
  <c r="B8643"/>
  <c r="B2766"/>
  <c r="B1911"/>
  <c r="B5780"/>
  <c r="B574"/>
  <c r="B5961"/>
  <c r="B536"/>
  <c r="B2503"/>
  <c r="B1306"/>
  <c r="B4303"/>
  <c r="B1433"/>
  <c r="B794"/>
  <c r="B3568"/>
  <c r="B2244"/>
  <c r="B5091"/>
  <c r="B4849"/>
  <c r="B3645"/>
  <c r="B3268"/>
  <c r="B1521"/>
  <c r="B8520"/>
  <c r="B4274"/>
  <c r="B8645"/>
  <c r="B3014"/>
  <c r="B7954"/>
  <c r="B931"/>
  <c r="B101"/>
  <c r="B2886"/>
  <c r="B9184"/>
  <c r="B5642"/>
  <c r="B8942"/>
  <c r="B3874"/>
  <c r="B8345"/>
  <c r="B6864"/>
  <c r="B791"/>
  <c r="B8802"/>
  <c r="B8755"/>
  <c r="B8465"/>
  <c r="B9150"/>
  <c r="B823"/>
  <c r="B4710"/>
  <c r="B8979"/>
  <c r="B8347"/>
  <c r="B8993"/>
  <c r="B7772"/>
  <c r="B763"/>
  <c r="B7183"/>
  <c r="B7071"/>
  <c r="B6574"/>
  <c r="B7932"/>
  <c r="B8517"/>
  <c r="B8988"/>
  <c r="B7947"/>
  <c r="B7058"/>
  <c r="B6638"/>
  <c r="B8718"/>
  <c r="B748"/>
  <c r="B7657"/>
  <c r="B4135"/>
  <c r="B650"/>
  <c r="B8181"/>
  <c r="B7667"/>
  <c r="B8356"/>
  <c r="B347"/>
  <c r="B146"/>
  <c r="B8709"/>
  <c r="B893"/>
  <c r="B1533"/>
  <c r="B8386"/>
  <c r="B6442"/>
  <c r="B8414"/>
  <c r="B8890"/>
  <c r="B7298"/>
  <c r="B8251"/>
  <c r="B384"/>
  <c r="B5507"/>
  <c r="B4957"/>
  <c r="B5371"/>
  <c r="B486"/>
  <c r="B8990"/>
  <c r="B8791"/>
  <c r="B8688"/>
  <c r="B6838"/>
  <c r="B6769"/>
  <c r="B643"/>
  <c r="B7670"/>
  <c r="B7743"/>
  <c r="B6621"/>
  <c r="B3287"/>
  <c r="B8991"/>
  <c r="B8038"/>
  <c r="B8961"/>
  <c r="B8962"/>
  <c r="B6821"/>
  <c r="B1010"/>
  <c r="B5237"/>
  <c r="B770"/>
  <c r="B8224"/>
  <c r="B2813"/>
  <c r="B3188"/>
  <c r="B8670"/>
  <c r="B327"/>
  <c r="B5487"/>
  <c r="B809"/>
  <c r="B8710"/>
  <c r="B8703"/>
  <c r="B7916"/>
  <c r="B3685"/>
  <c r="B160"/>
  <c r="B7860"/>
  <c r="B8591"/>
  <c r="B7469"/>
  <c r="B675"/>
  <c r="B8926"/>
  <c r="B3113"/>
  <c r="B2168"/>
  <c r="B888"/>
  <c r="B2694"/>
  <c r="B8769"/>
  <c r="B7939"/>
  <c r="B8525"/>
  <c r="B562"/>
  <c r="B8093"/>
  <c r="B6802"/>
  <c r="B8125"/>
  <c r="B6640"/>
  <c r="B3187"/>
  <c r="B6761"/>
  <c r="B5415"/>
  <c r="B8865"/>
  <c r="B484"/>
  <c r="B3159"/>
  <c r="B8558"/>
  <c r="B4165"/>
  <c r="B822"/>
  <c r="B3551"/>
  <c r="B8107"/>
  <c r="B3045"/>
  <c r="B78"/>
  <c r="B9072"/>
  <c r="B3656"/>
  <c r="B9091"/>
  <c r="B5084"/>
  <c r="B8174"/>
  <c r="B4160"/>
  <c r="B3272"/>
  <c r="B5191"/>
  <c r="B7621"/>
  <c r="B6698"/>
  <c r="B9051"/>
  <c r="B8935"/>
  <c r="B7504"/>
  <c r="B4146"/>
  <c r="B7876"/>
  <c r="B9007"/>
  <c r="B4017"/>
  <c r="B3737"/>
  <c r="B5447"/>
  <c r="B4837"/>
  <c r="B641"/>
  <c r="B9046"/>
  <c r="B8333"/>
  <c r="B262"/>
  <c r="B7026"/>
  <c r="B7832"/>
  <c r="B8088"/>
  <c r="B2174"/>
  <c r="B4992"/>
  <c r="B8661"/>
  <c r="B7405"/>
  <c r="B6746"/>
  <c r="B250"/>
  <c r="B4803"/>
  <c r="B8155"/>
  <c r="B443"/>
  <c r="B106"/>
  <c r="B731"/>
  <c r="B8078"/>
  <c r="B8795"/>
  <c r="B8886"/>
  <c r="B8416"/>
  <c r="B7618"/>
  <c r="B6824"/>
  <c r="B4121"/>
  <c r="B3519"/>
  <c r="B8928"/>
  <c r="B7019"/>
  <c r="B8147"/>
  <c r="B8696"/>
  <c r="B8521"/>
  <c r="B8729"/>
  <c r="B7622"/>
  <c r="B8484"/>
  <c r="B3141"/>
  <c r="B6647"/>
  <c r="B7894"/>
  <c r="B1537"/>
  <c r="B540"/>
  <c r="B6806"/>
  <c r="B8970"/>
  <c r="B7962"/>
  <c r="B7982"/>
  <c r="B8532"/>
  <c r="B6584"/>
  <c r="B513"/>
  <c r="B7713"/>
  <c r="B4032"/>
  <c r="B8267"/>
  <c r="B7461"/>
  <c r="B265"/>
  <c r="B8294"/>
  <c r="B7959"/>
  <c r="B302"/>
  <c r="B8157"/>
  <c r="B8913"/>
  <c r="B8761"/>
  <c r="B3591"/>
  <c r="B411"/>
  <c r="B3538"/>
  <c r="B1534"/>
  <c r="B170"/>
  <c r="B4018"/>
  <c r="B30"/>
  <c r="B6718"/>
  <c r="B8792"/>
  <c r="B4168"/>
  <c r="B4779"/>
  <c r="B3394"/>
  <c r="B3545"/>
  <c r="B166"/>
  <c r="B7116"/>
  <c r="B8387"/>
  <c r="B4455"/>
  <c r="B2968"/>
  <c r="B8285"/>
  <c r="B331"/>
  <c r="B9173"/>
  <c r="B5204"/>
  <c r="B8491"/>
  <c r="B374"/>
  <c r="B8013"/>
  <c r="B5365"/>
  <c r="B4158"/>
  <c r="B2345"/>
  <c r="B8130"/>
  <c r="B568"/>
  <c r="B3378"/>
  <c r="B9110"/>
  <c r="B625"/>
  <c r="B7446"/>
  <c r="B3061"/>
  <c r="B5028"/>
  <c r="B7746"/>
  <c r="B6809"/>
  <c r="B7395"/>
  <c r="B5106"/>
  <c r="B660"/>
  <c r="B8098"/>
  <c r="B592"/>
  <c r="B591"/>
  <c r="B2784"/>
  <c r="B4119"/>
  <c r="B8832"/>
  <c r="B8426"/>
  <c r="B7775"/>
  <c r="B8519"/>
  <c r="B7118"/>
  <c r="B3171"/>
  <c r="B3013"/>
  <c r="B751"/>
  <c r="B2727"/>
  <c r="B3195"/>
  <c r="B178"/>
  <c r="B8734"/>
  <c r="B1664"/>
  <c r="B8468"/>
  <c r="B3977"/>
  <c r="B9012"/>
  <c r="B6586"/>
  <c r="B182"/>
  <c r="B5024"/>
  <c r="B4975"/>
  <c r="B7869"/>
  <c r="B8117"/>
  <c r="B6613"/>
  <c r="B3974"/>
  <c r="B8892"/>
  <c r="B3247"/>
  <c r="B8198"/>
  <c r="B4082"/>
  <c r="B496"/>
  <c r="B1681"/>
  <c r="B7490"/>
  <c r="B7948"/>
  <c r="B8820"/>
  <c r="B7862"/>
  <c r="B8018"/>
  <c r="B9175"/>
  <c r="B7095"/>
  <c r="B853"/>
  <c r="B7831"/>
  <c r="B9142"/>
  <c r="B8585"/>
  <c r="B2760"/>
  <c r="B693"/>
  <c r="B401"/>
  <c r="B7647"/>
  <c r="B8680"/>
  <c r="B8684"/>
  <c r="B8200"/>
  <c r="B137"/>
  <c r="B8448"/>
  <c r="B8403"/>
  <c r="B8987"/>
  <c r="B9015"/>
  <c r="B7803"/>
  <c r="B7852"/>
  <c r="B8869"/>
  <c r="B8833"/>
  <c r="B8454"/>
  <c r="B8057"/>
  <c r="B6756"/>
  <c r="B7945"/>
  <c r="B5361"/>
  <c r="B353"/>
  <c r="B7719"/>
  <c r="B9134"/>
  <c r="B8936"/>
  <c r="B7669"/>
  <c r="B1000"/>
  <c r="B5500"/>
  <c r="B8600"/>
  <c r="B8766"/>
  <c r="B3957"/>
  <c r="B4164"/>
  <c r="B3720"/>
  <c r="B946"/>
  <c r="B7822"/>
  <c r="B3988"/>
  <c r="B151"/>
  <c r="B3158"/>
  <c r="B6556"/>
  <c r="B5076"/>
  <c r="B7797"/>
  <c r="B3182"/>
  <c r="B7662"/>
  <c r="B8560"/>
  <c r="B3489"/>
  <c r="B8997"/>
  <c r="B8952"/>
  <c r="B4053"/>
  <c r="B7408"/>
  <c r="B211"/>
  <c r="B8775"/>
  <c r="B9005"/>
  <c r="B8905"/>
  <c r="B5436"/>
  <c r="B8213"/>
  <c r="B8917"/>
  <c r="B5444"/>
  <c r="B3111"/>
  <c r="B3184"/>
  <c r="B135"/>
  <c r="B7913"/>
  <c r="B7826"/>
  <c r="B4117"/>
  <c r="B8786"/>
  <c r="B4132"/>
  <c r="B6661"/>
  <c r="B8277"/>
  <c r="B8723"/>
  <c r="B6560"/>
  <c r="B7955"/>
  <c r="B4057"/>
  <c r="B2927"/>
  <c r="B3225"/>
  <c r="B9108"/>
  <c r="B110"/>
  <c r="B408"/>
  <c r="B7384"/>
  <c r="B6665"/>
  <c r="B3318"/>
  <c r="B3163"/>
  <c r="B5414"/>
  <c r="B3059"/>
  <c r="B844"/>
  <c r="B5360"/>
  <c r="B8749"/>
  <c r="B403"/>
  <c r="B3681"/>
  <c r="B4006"/>
  <c r="B7036"/>
  <c r="B8586"/>
  <c r="B807"/>
  <c r="B8822"/>
  <c r="B5146"/>
  <c r="B362"/>
  <c r="B4130"/>
  <c r="B9127"/>
  <c r="B8500"/>
  <c r="B8862"/>
  <c r="B4071"/>
  <c r="B8576"/>
  <c r="B5294"/>
  <c r="B8635"/>
  <c r="B3165"/>
  <c r="B4912"/>
  <c r="B4450"/>
  <c r="B825"/>
  <c r="B8223"/>
  <c r="B8129"/>
  <c r="B3577"/>
  <c r="B6433"/>
  <c r="B4311"/>
  <c r="B9068"/>
  <c r="B7017"/>
  <c r="B4147"/>
  <c r="B423"/>
  <c r="B8575"/>
  <c r="B634"/>
  <c r="B8027"/>
  <c r="B8310"/>
  <c r="B6810"/>
  <c r="B5262"/>
  <c r="B3089"/>
  <c r="B8235"/>
  <c r="B4999"/>
  <c r="B7778"/>
  <c r="B7410"/>
  <c r="B7785"/>
  <c r="B4819"/>
  <c r="B4112"/>
  <c r="B458"/>
  <c r="B8515"/>
  <c r="B7768"/>
  <c r="B9065"/>
  <c r="B4656"/>
  <c r="B8043"/>
  <c r="B3166"/>
  <c r="B4172"/>
  <c r="B1248"/>
  <c r="B3694"/>
  <c r="B388"/>
  <c r="B8678"/>
  <c r="B3980"/>
  <c r="B7032"/>
  <c r="B6664"/>
  <c r="B7042"/>
  <c r="B8751"/>
  <c r="B6801"/>
  <c r="B8348"/>
  <c r="B3951"/>
  <c r="B6757"/>
  <c r="B8462"/>
  <c r="B8473"/>
  <c r="B8506"/>
  <c r="B8953"/>
  <c r="B4115"/>
  <c r="B8777"/>
  <c r="B8052"/>
  <c r="B1649"/>
  <c r="B1457"/>
  <c r="B8549"/>
  <c r="B3693"/>
  <c r="B6674"/>
  <c r="B8714"/>
  <c r="B8967"/>
  <c r="B8123"/>
  <c r="B8288"/>
  <c r="B7684"/>
  <c r="B859"/>
  <c r="B8938"/>
  <c r="B8837"/>
  <c r="B8391"/>
  <c r="B3971"/>
  <c r="B7683"/>
  <c r="B8177"/>
  <c r="B7888"/>
  <c r="B19"/>
  <c r="B4116"/>
  <c r="B7705"/>
  <c r="B8813"/>
  <c r="B8269"/>
  <c r="B5441"/>
  <c r="B5185"/>
  <c r="B8487"/>
  <c r="B2994"/>
  <c r="B6636"/>
  <c r="B8283"/>
  <c r="B6822"/>
  <c r="B4011"/>
  <c r="B6466"/>
  <c r="B8567"/>
  <c r="B3197"/>
  <c r="B157"/>
  <c r="B247"/>
  <c r="B3554"/>
  <c r="B3557"/>
  <c r="B8313"/>
  <c r="B7425"/>
  <c r="B7323"/>
  <c r="B3042"/>
  <c r="B7355"/>
  <c r="B1957"/>
  <c r="B5353"/>
  <c r="B7648"/>
  <c r="B8408"/>
  <c r="B4507"/>
  <c r="B432"/>
  <c r="B7661"/>
  <c r="B6770"/>
  <c r="B7345"/>
  <c r="B3011"/>
  <c r="B9002"/>
  <c r="B7369"/>
  <c r="B4635"/>
  <c r="B255"/>
  <c r="B5109"/>
  <c r="B7909"/>
  <c r="B7634"/>
  <c r="B5284"/>
  <c r="B7441"/>
  <c r="B3928"/>
  <c r="B4091"/>
  <c r="B756"/>
  <c r="B881"/>
  <c r="B7297"/>
  <c r="B7758"/>
  <c r="B1401"/>
  <c r="B2675"/>
  <c r="B3302"/>
  <c r="B8045"/>
  <c r="B9240"/>
  <c r="B3060"/>
  <c r="B769"/>
  <c r="B2674"/>
  <c r="B556"/>
  <c r="B6316"/>
  <c r="B2252"/>
  <c r="B1027"/>
  <c r="B5844"/>
  <c r="B3388"/>
  <c r="B880"/>
  <c r="B4438"/>
  <c r="B5723"/>
  <c r="B6883"/>
  <c r="B3636"/>
  <c r="B1445"/>
  <c r="B846"/>
  <c r="B6592"/>
  <c r="B8089"/>
  <c r="B1372"/>
  <c r="B226"/>
  <c r="B6079"/>
  <c r="B4361"/>
  <c r="B2295"/>
  <c r="B575"/>
  <c r="B6201"/>
  <c r="B1279"/>
  <c r="B6657"/>
  <c r="B1705"/>
  <c r="B1210"/>
  <c r="B5633"/>
  <c r="B1611"/>
  <c r="B5848"/>
  <c r="B5791"/>
  <c r="B2815"/>
  <c r="B5624"/>
  <c r="B2596"/>
  <c r="B4730"/>
  <c r="B1948"/>
  <c r="B2540"/>
  <c r="B5796"/>
  <c r="B6365"/>
  <c r="B487"/>
  <c r="B1485"/>
  <c r="B909"/>
  <c r="B1317"/>
  <c r="B2705"/>
  <c r="B2262"/>
  <c r="B5717"/>
  <c r="B8061"/>
  <c r="B4289"/>
  <c r="B8538"/>
  <c r="B5611"/>
  <c r="B4556"/>
  <c r="B1411"/>
  <c r="B581"/>
  <c r="B2176"/>
  <c r="B8308"/>
  <c r="B2707"/>
  <c r="B1847"/>
  <c r="B7839"/>
  <c r="B2747"/>
  <c r="B3036"/>
  <c r="B2306"/>
  <c r="B2356"/>
  <c r="B4329"/>
  <c r="B3327"/>
  <c r="B6226"/>
  <c r="B4370"/>
  <c r="B5678"/>
  <c r="B321"/>
  <c r="B561"/>
  <c r="B6240"/>
  <c r="B2762"/>
  <c r="B1786"/>
  <c r="B5722"/>
  <c r="B1788"/>
  <c r="B7260"/>
  <c r="B2065"/>
  <c r="B4708"/>
  <c r="B5819"/>
  <c r="B5784"/>
  <c r="B1427"/>
  <c r="B5790"/>
  <c r="B5602"/>
  <c r="B183"/>
  <c r="B2341"/>
  <c r="B2260"/>
  <c r="B370"/>
  <c r="B6427"/>
  <c r="B2202"/>
  <c r="B2789"/>
  <c r="B5719"/>
  <c r="B3482"/>
  <c r="B2477"/>
  <c r="B4409"/>
  <c r="B3981"/>
  <c r="B4430"/>
  <c r="B2086"/>
  <c r="B4383"/>
  <c r="B1621"/>
  <c r="B6407"/>
  <c r="B3883"/>
  <c r="B4554"/>
  <c r="B3092"/>
  <c r="B3389"/>
  <c r="B1386"/>
  <c r="B2621"/>
  <c r="B4915"/>
  <c r="B4307"/>
  <c r="B3721"/>
  <c r="B767"/>
  <c r="B894"/>
  <c r="B6222"/>
  <c r="B3372"/>
  <c r="B47"/>
  <c r="B842"/>
  <c r="B3401"/>
  <c r="B1646"/>
  <c r="B6071"/>
  <c r="B4220"/>
  <c r="B840"/>
  <c r="B258"/>
  <c r="B3890"/>
  <c r="B9260"/>
  <c r="B1168"/>
  <c r="B3650"/>
  <c r="B2984"/>
  <c r="B1402"/>
  <c r="B2416"/>
  <c r="B6410"/>
  <c r="B2663"/>
  <c r="B1180"/>
  <c r="B4639"/>
  <c r="B2818"/>
  <c r="B175"/>
  <c r="B4041"/>
  <c r="B2012"/>
  <c r="B5907"/>
  <c r="B2187"/>
  <c r="B4457"/>
  <c r="B4159"/>
  <c r="B2308"/>
  <c r="B7014"/>
  <c r="B7842"/>
  <c r="B1739"/>
  <c r="B2526"/>
  <c r="B7561"/>
  <c r="B2512"/>
  <c r="B422"/>
  <c r="B2265"/>
  <c r="B3238"/>
  <c r="B3588"/>
  <c r="B4487"/>
  <c r="B8022"/>
  <c r="B1817"/>
  <c r="B5543"/>
  <c r="B1855"/>
  <c r="B6580"/>
  <c r="B3387"/>
  <c r="B7550"/>
  <c r="B6305"/>
  <c r="B4649"/>
  <c r="B6419"/>
  <c r="B1471"/>
  <c r="B4563"/>
  <c r="B1166"/>
  <c r="B354"/>
  <c r="B4382"/>
  <c r="B2365"/>
  <c r="B3611"/>
  <c r="B8146"/>
  <c r="B3592"/>
  <c r="B1215"/>
  <c r="B4183"/>
  <c r="B2661"/>
  <c r="B4367"/>
  <c r="B2441"/>
  <c r="B3352"/>
  <c r="B2010"/>
  <c r="B1075"/>
  <c r="B919"/>
  <c r="B4215"/>
  <c r="B4373"/>
  <c r="B5748"/>
  <c r="B4305"/>
  <c r="B7046"/>
  <c r="B6759"/>
  <c r="B7208"/>
  <c r="B6591"/>
  <c r="B7470"/>
  <c r="B1497"/>
  <c r="B2331"/>
  <c r="B2718"/>
  <c r="B7615"/>
  <c r="B1882"/>
  <c r="B3587"/>
  <c r="B2320"/>
  <c r="B1751"/>
  <c r="B4391"/>
  <c r="B9061"/>
  <c r="B4155"/>
  <c r="B3178"/>
  <c r="B966"/>
  <c r="B7023"/>
  <c r="B1637"/>
  <c r="B6832"/>
  <c r="B4059"/>
  <c r="B5213"/>
  <c r="B3552"/>
  <c r="B3610"/>
  <c r="B488"/>
  <c r="B2598"/>
  <c r="B2353"/>
  <c r="B2807"/>
  <c r="B2808"/>
  <c r="B1155"/>
  <c r="B2129"/>
  <c r="B9095"/>
  <c r="B7991"/>
  <c r="B4271"/>
  <c r="B2256"/>
  <c r="B1983"/>
  <c r="B7612"/>
  <c r="B2876"/>
  <c r="B2015"/>
  <c r="B1932"/>
  <c r="B6886"/>
  <c r="B4154"/>
  <c r="B8732"/>
  <c r="B9034"/>
  <c r="B5231"/>
  <c r="B359"/>
  <c r="B5828"/>
  <c r="B3673"/>
  <c r="B5649"/>
  <c r="B2298"/>
  <c r="B9009"/>
  <c r="B890"/>
  <c r="B5831"/>
  <c r="B4788"/>
  <c r="B2385"/>
  <c r="B3904"/>
  <c r="B6225"/>
  <c r="B1294"/>
  <c r="B1709"/>
  <c r="B4758"/>
  <c r="B4104"/>
  <c r="B1692"/>
  <c r="B5914"/>
  <c r="B1339"/>
  <c r="B9222"/>
  <c r="B7974"/>
  <c r="B4674"/>
  <c r="B3793"/>
  <c r="B5815"/>
  <c r="B6631"/>
  <c r="B3366"/>
  <c r="B1909"/>
  <c r="B8031"/>
  <c r="B5613"/>
  <c r="B1665"/>
  <c r="B8409"/>
  <c r="B2144"/>
  <c r="B1629"/>
  <c r="B3425"/>
  <c r="B2115"/>
  <c r="B9197"/>
  <c r="B5346"/>
  <c r="B3998"/>
  <c r="B1760"/>
  <c r="B4025"/>
  <c r="B3850"/>
  <c r="B9230"/>
  <c r="B9255"/>
  <c r="B9207"/>
  <c r="B5792"/>
  <c r="B5977"/>
  <c r="B3938"/>
  <c r="B6143"/>
  <c r="B5685"/>
  <c r="B3380"/>
  <c r="B7979"/>
  <c r="B694"/>
  <c r="B7769"/>
  <c r="B5714"/>
  <c r="B3762"/>
  <c r="B3644"/>
  <c r="B4854"/>
  <c r="B4279"/>
  <c r="B2258"/>
  <c r="B8053"/>
  <c r="B6253"/>
  <c r="B1801"/>
  <c r="B3950"/>
  <c r="B1281"/>
  <c r="B6578"/>
  <c r="B1431"/>
  <c r="B5910"/>
  <c r="B6280"/>
  <c r="B2466"/>
  <c r="B6699"/>
  <c r="B6516"/>
  <c r="B391"/>
  <c r="B271"/>
  <c r="B6693"/>
  <c r="B1345"/>
  <c r="B4888"/>
  <c r="B2027"/>
  <c r="B6744"/>
  <c r="B3573"/>
  <c r="B7151"/>
  <c r="B441"/>
  <c r="B1448"/>
  <c r="B6213"/>
  <c r="B6296"/>
  <c r="B9041"/>
  <c r="B3528"/>
  <c r="B6607"/>
  <c r="B1596"/>
  <c r="B6205"/>
  <c r="B4319"/>
  <c r="B5585"/>
  <c r="B7511"/>
  <c r="B9285"/>
  <c r="B2257"/>
  <c r="B8943"/>
  <c r="B6691"/>
  <c r="B3004"/>
  <c r="B4092"/>
  <c r="B1355"/>
  <c r="B280"/>
  <c r="B8639"/>
  <c r="B1668"/>
  <c r="B1735"/>
  <c r="B5810"/>
  <c r="B5886"/>
  <c r="B2576"/>
  <c r="B4040"/>
  <c r="B2933"/>
  <c r="B6368"/>
  <c r="B8393"/>
  <c r="B7584"/>
  <c r="B1219"/>
  <c r="B7098"/>
  <c r="B4243"/>
  <c r="B6231"/>
  <c r="B3547"/>
  <c r="B2533"/>
  <c r="B2495"/>
  <c r="B308"/>
  <c r="B249"/>
  <c r="B1985"/>
  <c r="B2572"/>
  <c r="B7905"/>
  <c r="B2177"/>
  <c r="B6246"/>
  <c r="B5775"/>
  <c r="B2239"/>
  <c r="B5143"/>
  <c r="B3654"/>
  <c r="B6917"/>
  <c r="B4281"/>
  <c r="B1784"/>
  <c r="B1265"/>
  <c r="B1577"/>
  <c r="B1778"/>
  <c r="B4493"/>
  <c r="B6730"/>
  <c r="B8440"/>
  <c r="B2170"/>
  <c r="B3348"/>
  <c r="B1563"/>
  <c r="B1706"/>
  <c r="B5865"/>
  <c r="B4636"/>
  <c r="B8282"/>
  <c r="B4207"/>
  <c r="B2235"/>
  <c r="B2651"/>
  <c r="B4564"/>
  <c r="B4629"/>
  <c r="B4760"/>
  <c r="B4379"/>
  <c r="B9284"/>
  <c r="B5996"/>
  <c r="B3533"/>
  <c r="B654"/>
  <c r="B4562"/>
  <c r="B3515"/>
  <c r="B2322"/>
  <c r="B2301"/>
  <c r="B4291"/>
  <c r="B4043"/>
  <c r="B7079"/>
  <c r="B4538"/>
  <c r="B7130"/>
  <c r="B1128"/>
  <c r="B4582"/>
  <c r="B4315"/>
  <c r="B418"/>
  <c r="B4290"/>
  <c r="B5859"/>
  <c r="B1780"/>
  <c r="B1503"/>
  <c r="B6383"/>
  <c r="B4506"/>
  <c r="B7668"/>
  <c r="B4464"/>
  <c r="B636"/>
  <c r="B4483"/>
  <c r="B4250"/>
  <c r="B120"/>
  <c r="B294"/>
  <c r="B7645"/>
  <c r="B6374"/>
  <c r="B3337"/>
  <c r="B6075"/>
  <c r="B7215"/>
  <c r="B2304"/>
  <c r="B2180"/>
  <c r="B8428"/>
  <c r="B4630"/>
  <c r="B1338"/>
  <c r="B6112"/>
  <c r="B7349"/>
  <c r="B5732"/>
  <c r="B4335"/>
  <c r="B2555"/>
  <c r="B5640"/>
  <c r="B4577"/>
  <c r="B6181"/>
  <c r="B6287"/>
  <c r="B9020"/>
  <c r="B6067"/>
  <c r="B6361"/>
  <c r="B3583"/>
  <c r="B2161"/>
  <c r="B6076"/>
  <c r="B2364"/>
  <c r="B5838"/>
  <c r="B651"/>
  <c r="B4272"/>
  <c r="B6180"/>
  <c r="B6345"/>
  <c r="B5235"/>
  <c r="B864"/>
  <c r="B1774"/>
  <c r="B6241"/>
  <c r="B6274"/>
  <c r="B1526"/>
  <c r="B4541"/>
  <c r="B7733"/>
  <c r="B669"/>
  <c r="B4261"/>
  <c r="B4740"/>
  <c r="B6249"/>
  <c r="B6301"/>
  <c r="B8183"/>
  <c r="B2114"/>
  <c r="B6438"/>
  <c r="B6045"/>
  <c r="B3853"/>
  <c r="B7960"/>
  <c r="B5781"/>
  <c r="B5824"/>
  <c r="B1061"/>
  <c r="B8341"/>
  <c r="B5839"/>
  <c r="B646"/>
  <c r="B8084"/>
  <c r="B2420"/>
  <c r="B3466"/>
  <c r="B3125"/>
  <c r="B4671"/>
  <c r="B3003"/>
  <c r="B7573"/>
  <c r="B472"/>
  <c r="B8241"/>
  <c r="B6039"/>
  <c r="B3157"/>
  <c r="B4052"/>
  <c r="B3096"/>
  <c r="B2432"/>
  <c r="B2919"/>
  <c r="B8066"/>
  <c r="B2348"/>
  <c r="B7436"/>
  <c r="B6298"/>
  <c r="B5623"/>
  <c r="B3470"/>
  <c r="B6353"/>
  <c r="B4000"/>
  <c r="B3309"/>
  <c r="B3775"/>
  <c r="B8141"/>
  <c r="B4200"/>
  <c r="B3312"/>
  <c r="B2553"/>
  <c r="B2641"/>
  <c r="B3854"/>
  <c r="B4611"/>
  <c r="B8245"/>
  <c r="B4474"/>
  <c r="B6373"/>
  <c r="B7265"/>
  <c r="B3040"/>
  <c r="B1241"/>
  <c r="B1674"/>
  <c r="B7951"/>
  <c r="B7637"/>
  <c r="B8205"/>
  <c r="B2167"/>
  <c r="B4786"/>
  <c r="B3758"/>
  <c r="B3343"/>
  <c r="B1793"/>
  <c r="B2522"/>
  <c r="B2597"/>
  <c r="B6145"/>
  <c r="B1262"/>
  <c r="B3585"/>
  <c r="B7981"/>
  <c r="B3468"/>
  <c r="B798"/>
  <c r="B6157"/>
  <c r="B3479"/>
  <c r="B8395"/>
  <c r="B5136"/>
  <c r="B3390"/>
  <c r="B2267"/>
  <c r="B2945"/>
  <c r="B8058"/>
  <c r="B6321"/>
  <c r="B2717"/>
  <c r="B5060"/>
  <c r="B394"/>
  <c r="B256"/>
  <c r="B1562"/>
  <c r="B431"/>
  <c r="B2979"/>
  <c r="B6046"/>
  <c r="B286"/>
  <c r="B288"/>
  <c r="B4434"/>
  <c r="B2137"/>
  <c r="B5912"/>
  <c r="B2568"/>
  <c r="B6153"/>
  <c r="B2453"/>
  <c r="B3505"/>
  <c r="B149"/>
  <c r="B3529"/>
  <c r="B1305"/>
  <c r="B6185"/>
  <c r="B5682"/>
  <c r="B6234"/>
  <c r="B7843"/>
  <c r="B4178"/>
  <c r="B4098"/>
  <c r="B2729"/>
  <c r="B993"/>
  <c r="B2469"/>
  <c r="B509"/>
  <c r="B8238"/>
  <c r="B2397"/>
  <c r="B456"/>
  <c r="B8296"/>
  <c r="B1449"/>
  <c r="B3621"/>
  <c r="B3723"/>
  <c r="B2733"/>
  <c r="B892"/>
  <c r="B2288"/>
  <c r="B5710"/>
  <c r="B2756"/>
  <c r="B627"/>
  <c r="B4628"/>
  <c r="B420"/>
  <c r="B6119"/>
  <c r="B2671"/>
  <c r="B1413"/>
  <c r="B3749"/>
  <c r="B4444"/>
  <c r="B1593"/>
  <c r="B6155"/>
  <c r="B6187"/>
  <c r="B3812"/>
  <c r="B2828"/>
  <c r="B2152"/>
  <c r="B382"/>
  <c r="B6245"/>
  <c r="B8254"/>
  <c r="B4013"/>
  <c r="B2424"/>
  <c r="B3598"/>
  <c r="B1757"/>
  <c r="B4237"/>
  <c r="B6293"/>
  <c r="B911"/>
  <c r="B4536"/>
  <c r="B4203"/>
  <c r="B6277"/>
  <c r="B4140"/>
  <c r="B5098"/>
  <c r="B3866"/>
  <c r="B6522"/>
  <c r="B6816"/>
  <c r="B6370"/>
  <c r="B2791"/>
  <c r="B8247"/>
  <c r="B6344"/>
  <c r="B6132"/>
  <c r="B7870"/>
  <c r="B1736"/>
  <c r="B2548"/>
  <c r="B4247"/>
  <c r="B184"/>
  <c r="B613"/>
  <c r="B2330"/>
  <c r="B6742"/>
  <c r="B6161"/>
  <c r="B6054"/>
  <c r="B3242"/>
  <c r="B6659"/>
  <c r="B4431"/>
  <c r="B6173"/>
  <c r="B1898"/>
  <c r="B1785"/>
  <c r="B6291"/>
  <c r="B916"/>
  <c r="B3071"/>
  <c r="B222"/>
  <c r="B6159"/>
  <c r="B2123"/>
  <c r="B4398"/>
  <c r="B4389"/>
  <c r="B547"/>
  <c r="B4269"/>
  <c r="B1116"/>
  <c r="B7900"/>
  <c r="B7972"/>
  <c r="B2241"/>
  <c r="B4624"/>
  <c r="B6064"/>
  <c r="B6565"/>
  <c r="B8850"/>
  <c r="B3116"/>
  <c r="B7056"/>
  <c r="B2720"/>
  <c r="B6199"/>
  <c r="B6635"/>
  <c r="B1269"/>
  <c r="B6504"/>
  <c r="B4084"/>
  <c r="B3935"/>
  <c r="B4532"/>
  <c r="B5989"/>
  <c r="B2535"/>
  <c r="B2096"/>
  <c r="B570"/>
  <c r="B3369"/>
  <c r="B3742"/>
  <c r="B598"/>
  <c r="B5898"/>
  <c r="B4622"/>
  <c r="B557"/>
  <c r="B1344"/>
  <c r="B6328"/>
  <c r="B5751"/>
  <c r="B1856"/>
  <c r="B1977"/>
  <c r="B7552"/>
  <c r="B3995"/>
  <c r="B8025"/>
  <c r="B8715"/>
  <c r="B577"/>
  <c r="B3145"/>
  <c r="B3416"/>
  <c r="B1538"/>
  <c r="B2075"/>
  <c r="B3963"/>
  <c r="B6540"/>
  <c r="B6001"/>
  <c r="B6080"/>
  <c r="B8011"/>
  <c r="B1893"/>
  <c r="B3405"/>
  <c r="B6413"/>
  <c r="B2172"/>
  <c r="B3106"/>
  <c r="B7799"/>
  <c r="B6488"/>
  <c r="B9276"/>
  <c r="B3490"/>
  <c r="B5988"/>
  <c r="B1331"/>
  <c r="B9267"/>
  <c r="B5675"/>
  <c r="B5937"/>
  <c r="B867"/>
  <c r="B3972"/>
  <c r="B4055"/>
  <c r="B4437"/>
  <c r="B4403"/>
  <c r="B3063"/>
  <c r="B8595"/>
  <c r="B6239"/>
  <c r="B2051"/>
  <c r="B2251"/>
  <c r="B2557"/>
  <c r="B3098"/>
  <c r="B5786"/>
  <c r="B4298"/>
  <c r="B6982"/>
  <c r="B947"/>
  <c r="B3430"/>
  <c r="B3912"/>
  <c r="B4074"/>
  <c r="B2485"/>
  <c r="B4349"/>
  <c r="B440"/>
  <c r="B9211"/>
  <c r="B5644"/>
  <c r="B9242"/>
  <c r="B9114"/>
  <c r="B4201"/>
  <c r="B548"/>
  <c r="B3782"/>
  <c r="B3292"/>
  <c r="B9226"/>
  <c r="B6342"/>
  <c r="B4066"/>
  <c r="B3110"/>
  <c r="B2158"/>
  <c r="B662"/>
  <c r="B3768"/>
  <c r="B16"/>
  <c r="B9238"/>
  <c r="B2190"/>
  <c r="B4314"/>
  <c r="B6149"/>
  <c r="B896"/>
  <c r="B4014"/>
  <c r="B3494"/>
  <c r="B6124"/>
  <c r="B5816"/>
  <c r="B708"/>
  <c r="B3986"/>
  <c r="B5647"/>
  <c r="B9258"/>
  <c r="B2618"/>
  <c r="B6142"/>
  <c r="B9236"/>
  <c r="B1273"/>
  <c r="B507"/>
  <c r="B2406"/>
  <c r="B2208"/>
  <c r="B6711"/>
  <c r="B3915"/>
  <c r="B4100"/>
  <c r="B1369"/>
  <c r="B6887"/>
  <c r="B4449"/>
  <c r="B127"/>
  <c r="B941"/>
  <c r="B4638"/>
  <c r="B2838"/>
  <c r="B8321"/>
  <c r="B9042"/>
  <c r="B799"/>
  <c r="B915"/>
  <c r="B2601"/>
  <c r="B4342"/>
  <c r="B4490"/>
  <c r="B1961"/>
  <c r="B2066"/>
  <c r="B2421"/>
  <c r="B4595"/>
  <c r="B4433"/>
  <c r="B3217"/>
  <c r="B1612"/>
  <c r="B695"/>
  <c r="B1103"/>
  <c r="B3501"/>
  <c r="B2452"/>
  <c r="B8101"/>
  <c r="B4231"/>
  <c r="B2229"/>
  <c r="B1034"/>
  <c r="B4567"/>
  <c r="B711"/>
  <c r="B2767"/>
  <c r="B2626"/>
  <c r="B2648"/>
  <c r="B6395"/>
  <c r="B2487"/>
  <c r="B5974"/>
  <c r="B8378"/>
  <c r="B4496"/>
  <c r="B8681"/>
  <c r="B3356"/>
  <c r="B588"/>
  <c r="B8543"/>
  <c r="B289"/>
  <c r="B7679"/>
  <c r="B8854"/>
  <c r="B4691"/>
  <c r="B2894"/>
  <c r="B5248"/>
  <c r="B8535"/>
  <c r="B1490"/>
  <c r="B7291"/>
  <c r="B3055"/>
  <c r="B9021"/>
  <c r="B8161"/>
  <c r="B642"/>
  <c r="B4163"/>
  <c r="B3837"/>
  <c r="B703"/>
  <c r="B3985"/>
  <c r="B7067"/>
  <c r="B380"/>
  <c r="B8319"/>
  <c r="B8881"/>
  <c r="B3861"/>
  <c r="B9013"/>
  <c r="B4050"/>
  <c r="B5352"/>
  <c r="B8325"/>
  <c r="B7041"/>
  <c r="B7109"/>
  <c r="B3639"/>
  <c r="B7107"/>
  <c r="B3976"/>
  <c r="B7428"/>
  <c r="B4129"/>
  <c r="B3319"/>
  <c r="B4028"/>
  <c r="B8457"/>
  <c r="B6569"/>
  <c r="B9024"/>
  <c r="B5375"/>
  <c r="B4047"/>
  <c r="B3692"/>
  <c r="B7780"/>
  <c r="B7848"/>
  <c r="B8793"/>
  <c r="B8423"/>
  <c r="B8861"/>
  <c r="B7728"/>
  <c r="B8474"/>
  <c r="B3023"/>
  <c r="B8954"/>
  <c r="B8579"/>
  <c r="B8607"/>
  <c r="B128"/>
  <c r="B9067"/>
  <c r="B7375"/>
  <c r="B7697"/>
  <c r="B7644"/>
  <c r="B8122"/>
  <c r="B689"/>
  <c r="B4244"/>
  <c r="B3548"/>
  <c r="B3855"/>
  <c r="B4371"/>
  <c r="B8559"/>
  <c r="B3542"/>
  <c r="B3728"/>
  <c r="B8523"/>
  <c r="B4287"/>
  <c r="B9111"/>
  <c r="B8752"/>
  <c r="B2087"/>
  <c r="B8659"/>
  <c r="B7625"/>
  <c r="B1455"/>
  <c r="B8774"/>
  <c r="B346"/>
  <c r="B2954"/>
  <c r="B6630"/>
  <c r="B7704"/>
  <c r="B9152"/>
  <c r="B4096"/>
  <c r="B4925"/>
  <c r="B7868"/>
  <c r="B7002"/>
  <c r="B7881"/>
  <c r="B8050"/>
  <c r="B7443"/>
  <c r="B87"/>
  <c r="B7411"/>
  <c r="B7082"/>
  <c r="B4838"/>
  <c r="B6589"/>
  <c r="B8622"/>
  <c r="B8007"/>
  <c r="B421"/>
  <c r="B4174"/>
  <c r="B8606"/>
  <c r="B2841"/>
  <c r="B8855"/>
  <c r="B7986"/>
  <c r="B8324"/>
  <c r="B8773"/>
  <c r="B9022"/>
  <c r="B340"/>
  <c r="B5039"/>
  <c r="B9029"/>
  <c r="B744"/>
  <c r="B3097"/>
  <c r="B7864"/>
  <c r="B6762"/>
  <c r="B6970"/>
  <c r="B8708"/>
  <c r="B8601"/>
  <c r="B8459"/>
  <c r="B647"/>
  <c r="B8555"/>
  <c r="B3240"/>
  <c r="B1792"/>
  <c r="B24"/>
  <c r="B618"/>
  <c r="B9081"/>
  <c r="B7809"/>
  <c r="B7723"/>
  <c r="B8009"/>
  <c r="B8505"/>
  <c r="B7890"/>
  <c r="B9138"/>
  <c r="B5169"/>
  <c r="B253"/>
  <c r="B8287"/>
  <c r="B2109"/>
  <c r="B18"/>
  <c r="B9008"/>
  <c r="B3237"/>
  <c r="B535"/>
  <c r="B7812"/>
  <c r="B8693"/>
  <c r="B8278"/>
  <c r="B8978"/>
  <c r="B8056"/>
  <c r="B113"/>
  <c r="B4101"/>
  <c r="B234"/>
  <c r="B4378"/>
  <c r="B7896"/>
  <c r="B8527"/>
  <c r="B8048"/>
  <c r="B8156"/>
  <c r="B3362"/>
  <c r="B8271"/>
  <c r="B8612"/>
  <c r="B3731"/>
  <c r="B2056"/>
  <c r="B233"/>
  <c r="B8597"/>
  <c r="B9033"/>
  <c r="B8759"/>
  <c r="B7674"/>
  <c r="B5348"/>
  <c r="B6815"/>
  <c r="B3531"/>
  <c r="B8907"/>
  <c r="B7117"/>
  <c r="B3329"/>
  <c r="B8270"/>
  <c r="B8760"/>
  <c r="B6795"/>
  <c r="B3689"/>
  <c r="B3769"/>
  <c r="B8841"/>
  <c r="B1921"/>
  <c r="B8493"/>
  <c r="B9087"/>
  <c r="B9106"/>
  <c r="B8375"/>
  <c r="B7718"/>
  <c r="B8419"/>
  <c r="B629"/>
  <c r="B7751"/>
  <c r="B7350"/>
  <c r="B7938"/>
  <c r="B316"/>
  <c r="B5249"/>
  <c r="B3230"/>
  <c r="B8437"/>
  <c r="B8957"/>
  <c r="B7806"/>
  <c r="B6515"/>
  <c r="B8402"/>
  <c r="B8401"/>
  <c r="B2504"/>
  <c r="B7447"/>
  <c r="B8398"/>
  <c r="B5541"/>
  <c r="B366"/>
  <c r="B8406"/>
  <c r="B9001"/>
  <c r="B173"/>
  <c r="B8700"/>
  <c r="B5549"/>
  <c r="B7957"/>
  <c r="B2255"/>
  <c r="B3284"/>
  <c r="B3256"/>
  <c r="B5015"/>
  <c r="B8351"/>
  <c r="B6814"/>
  <c r="B8836"/>
  <c r="B4153"/>
  <c r="B705"/>
  <c r="B4037"/>
  <c r="B2507"/>
  <c r="B7906"/>
  <c r="B4610"/>
  <c r="B5221"/>
  <c r="B4152"/>
  <c r="B9157"/>
  <c r="B6465"/>
  <c r="B8626"/>
  <c r="B7458"/>
  <c r="B2899"/>
  <c r="B6677"/>
  <c r="B8028"/>
  <c r="B6787"/>
  <c r="B8350"/>
  <c r="B7433"/>
  <c r="B8805"/>
  <c r="B7917"/>
  <c r="B8510"/>
  <c r="B72"/>
  <c r="B9122"/>
  <c r="B4978"/>
  <c r="B8533"/>
  <c r="B1246"/>
  <c r="B1527"/>
  <c r="B7640"/>
  <c r="B534"/>
  <c r="B5315"/>
  <c r="B6725"/>
  <c r="B4134"/>
  <c r="B6480"/>
  <c r="B5194"/>
  <c r="B405"/>
  <c r="B6767"/>
  <c r="B3236"/>
  <c r="B7001"/>
  <c r="B9144"/>
  <c r="B5448"/>
  <c r="B7642"/>
  <c r="B8234"/>
  <c r="B6988"/>
  <c r="B8496"/>
  <c r="B3677"/>
  <c r="B4177"/>
  <c r="B6813"/>
  <c r="B833"/>
  <c r="B6962"/>
  <c r="B7066"/>
  <c r="B8756"/>
  <c r="B8508"/>
  <c r="B8964"/>
  <c r="B447"/>
  <c r="B8067"/>
  <c r="B6786"/>
  <c r="B8636"/>
  <c r="B8819"/>
  <c r="B7741"/>
  <c r="B8231"/>
  <c r="B8194"/>
  <c r="B8731"/>
  <c r="B8930"/>
  <c r="B8054"/>
  <c r="B9167"/>
  <c r="B6763"/>
  <c r="B578"/>
  <c r="B224"/>
  <c r="B105"/>
  <c r="B436"/>
  <c r="B8000"/>
  <c r="B8737"/>
  <c r="B7729"/>
  <c r="B8478"/>
  <c r="B611"/>
  <c r="B8390"/>
  <c r="B6782"/>
  <c r="B9115"/>
  <c r="B3080"/>
  <c r="B7398"/>
  <c r="B9181"/>
  <c r="B7813"/>
  <c r="B8810"/>
  <c r="B9031"/>
  <c r="B8918"/>
  <c r="B8893"/>
  <c r="B7912"/>
  <c r="B7691"/>
  <c r="B7456"/>
  <c r="B1508"/>
  <c r="B2826"/>
  <c r="B8318"/>
  <c r="B7656"/>
  <c r="B4097"/>
  <c r="B851"/>
  <c r="B8405"/>
  <c r="B6826"/>
  <c r="B8334"/>
  <c r="B7873"/>
  <c r="B6785"/>
  <c r="B8814"/>
  <c r="B4162"/>
  <c r="B118"/>
  <c r="B7859"/>
  <c r="B3156"/>
  <c r="B7736"/>
  <c r="B8867"/>
  <c r="B3664"/>
  <c r="B7445"/>
  <c r="B8919"/>
  <c r="B3703"/>
  <c r="B3079"/>
  <c r="B7687"/>
  <c r="B3146"/>
  <c r="B5225"/>
  <c r="B8863"/>
  <c r="B7377"/>
  <c r="B3229"/>
  <c r="B3879"/>
  <c r="B2872"/>
  <c r="B4935"/>
  <c r="B7102"/>
  <c r="B8889"/>
  <c r="B8471"/>
  <c r="B8042"/>
  <c r="B4238"/>
  <c r="B108"/>
  <c r="B4388"/>
  <c r="B6704"/>
  <c r="B5023"/>
  <c r="B5102"/>
  <c r="B7925"/>
  <c r="B8582"/>
  <c r="B7696"/>
  <c r="B8382"/>
  <c r="B8651"/>
  <c r="B7510"/>
  <c r="B4095"/>
  <c r="B8262"/>
  <c r="B3050"/>
  <c r="B7794"/>
  <c r="B8640"/>
  <c r="B7296"/>
  <c r="B7781"/>
  <c r="B9098"/>
  <c r="B9086"/>
  <c r="B7744"/>
  <c r="B8033"/>
  <c r="B3022"/>
  <c r="B7893"/>
  <c r="B3000"/>
  <c r="B4103"/>
  <c r="B8779"/>
  <c r="B7828"/>
  <c r="B8297"/>
  <c r="B8932"/>
  <c r="B7977"/>
  <c r="B376"/>
  <c r="B7923"/>
  <c r="B7837"/>
  <c r="B7682"/>
  <c r="B9052"/>
  <c r="B3680"/>
  <c r="B4393"/>
  <c r="B5999"/>
  <c r="B6086"/>
  <c r="B5665"/>
  <c r="B986"/>
  <c r="B3429"/>
  <c r="B712"/>
  <c r="B4368"/>
  <c r="B2534"/>
  <c r="B7360"/>
  <c r="B6100"/>
  <c r="B8728"/>
  <c r="B67"/>
  <c r="B2749"/>
  <c r="B1340"/>
  <c r="B6146"/>
  <c r="B399"/>
  <c r="B3553"/>
  <c r="B6105"/>
  <c r="B6979"/>
  <c r="B7884"/>
  <c r="B6040"/>
  <c r="B8840"/>
  <c r="B3510"/>
  <c r="B6034"/>
  <c r="B2752"/>
  <c r="B5905"/>
  <c r="B2154"/>
  <c r="B318"/>
  <c r="B2151"/>
  <c r="B1098"/>
  <c r="B2216"/>
  <c r="B2274"/>
  <c r="B4443"/>
  <c r="B8115"/>
  <c r="B3962"/>
  <c r="B5550"/>
  <c r="B7811"/>
  <c r="B3767"/>
  <c r="B702"/>
  <c r="B6051"/>
  <c r="B1035"/>
  <c r="B3358"/>
  <c r="B2622"/>
  <c r="B4075"/>
  <c r="B1488"/>
  <c r="B2121"/>
  <c r="B4523"/>
  <c r="B2564"/>
  <c r="B1271"/>
  <c r="B2496"/>
  <c r="B3830"/>
  <c r="B2234"/>
  <c r="B2527"/>
  <c r="B126"/>
  <c r="B3375"/>
  <c r="B2578"/>
  <c r="B733"/>
  <c r="B2528"/>
  <c r="B9263"/>
  <c r="B8180"/>
  <c r="B8581"/>
  <c r="B284"/>
  <c r="B5728"/>
  <c r="B3776"/>
  <c r="B1711"/>
  <c r="B3322"/>
  <c r="B2337"/>
  <c r="B6196"/>
  <c r="B2728"/>
  <c r="B3772"/>
  <c r="B863"/>
  <c r="B3377"/>
  <c r="B7542"/>
  <c r="B2614"/>
  <c r="B2269"/>
  <c r="B7931"/>
  <c r="B2271"/>
  <c r="B5745"/>
  <c r="B3785"/>
  <c r="B266"/>
  <c r="B2772"/>
  <c r="B6182"/>
  <c r="B2329"/>
  <c r="B6193"/>
  <c r="B5973"/>
  <c r="B1051"/>
  <c r="B3497"/>
  <c r="B2611"/>
  <c r="B1606"/>
  <c r="B1104"/>
  <c r="B9148"/>
  <c r="B2399"/>
  <c r="B7582"/>
  <c r="B7605"/>
  <c r="B6720"/>
  <c r="B4436"/>
  <c r="B1626"/>
  <c r="B2549"/>
  <c r="B4016"/>
  <c r="B7578"/>
  <c r="B7575"/>
  <c r="B5007"/>
  <c r="B8206"/>
  <c r="B2881"/>
  <c r="B8128"/>
  <c r="B1229"/>
  <c r="B2476"/>
  <c r="B2164"/>
  <c r="B6118"/>
  <c r="B2607"/>
  <c r="B6819"/>
  <c r="B6849"/>
  <c r="B5851"/>
  <c r="B5975"/>
  <c r="B4885"/>
  <c r="B6431"/>
  <c r="B5396"/>
  <c r="B1844"/>
  <c r="B4809"/>
  <c r="B5967"/>
  <c r="B4369"/>
  <c r="B5580"/>
  <c r="B4317"/>
  <c r="B4416"/>
  <c r="B4451"/>
  <c r="B1349"/>
  <c r="B3786"/>
  <c r="B5841"/>
  <c r="B4424"/>
  <c r="B4412"/>
  <c r="B5629"/>
  <c r="B5639"/>
  <c r="B1097"/>
  <c r="B2375"/>
  <c r="B5036"/>
  <c r="B2153"/>
  <c r="B2297"/>
  <c r="B6910"/>
  <c r="B826"/>
  <c r="B4596"/>
  <c r="B5645"/>
  <c r="B5852"/>
  <c r="B1622"/>
  <c r="B3300"/>
  <c r="B8974"/>
  <c r="B2936"/>
  <c r="B819"/>
  <c r="B2880"/>
  <c r="B3984"/>
  <c r="B2571"/>
  <c r="B7988"/>
  <c r="B593"/>
  <c r="B4648"/>
  <c r="B1209"/>
  <c r="B4020"/>
  <c r="B1309"/>
  <c r="B2731"/>
  <c r="B555"/>
  <c r="B2687"/>
  <c r="B1203"/>
  <c r="B4470"/>
  <c r="B4557"/>
  <c r="B2668"/>
  <c r="B2575"/>
  <c r="B1656"/>
  <c r="B515"/>
  <c r="B3831"/>
  <c r="B482"/>
  <c r="B4634"/>
  <c r="B758"/>
  <c r="B2321"/>
  <c r="B3350"/>
  <c r="B4142"/>
  <c r="B5368"/>
  <c r="B4275"/>
  <c r="B4473"/>
  <c r="B5893"/>
  <c r="B1987"/>
  <c r="B5757"/>
  <c r="B6920"/>
  <c r="B6900"/>
  <c r="B5953"/>
  <c r="B5765"/>
  <c r="B4465"/>
  <c r="B480"/>
  <c r="B1729"/>
  <c r="B2895"/>
  <c r="B3943"/>
  <c r="B8628"/>
  <c r="B5384"/>
  <c r="B2938"/>
  <c r="B2520"/>
  <c r="B8429"/>
  <c r="B2484"/>
  <c r="B2726"/>
  <c r="B7052"/>
  <c r="B2685"/>
  <c r="B2028"/>
  <c r="B6603"/>
  <c r="B3600"/>
  <c r="B4184"/>
  <c r="B1851"/>
  <c r="B3686"/>
  <c r="B6073"/>
  <c r="B1329"/>
  <c r="B4196"/>
  <c r="B1873"/>
  <c r="B5724"/>
  <c r="B656"/>
  <c r="B215"/>
  <c r="B1806"/>
  <c r="B6615"/>
  <c r="B3301"/>
  <c r="B2071"/>
  <c r="B3841"/>
  <c r="B1078"/>
  <c r="B987"/>
  <c r="B5738"/>
  <c r="B2616"/>
  <c r="B1862"/>
  <c r="B4513"/>
  <c r="B8602"/>
  <c r="B648"/>
  <c r="B595"/>
  <c r="B1528"/>
  <c r="B1055"/>
  <c r="B1525"/>
  <c r="B1489"/>
  <c r="B2038"/>
  <c r="B1630"/>
  <c r="B7927"/>
  <c r="B3940"/>
  <c r="B1535"/>
  <c r="B2456"/>
  <c r="B2619"/>
  <c r="B372"/>
  <c r="B2711"/>
  <c r="B1972"/>
  <c r="B7063"/>
  <c r="B3572"/>
  <c r="B4467"/>
  <c r="B6254"/>
  <c r="B2475"/>
  <c r="B3355"/>
  <c r="B5676"/>
  <c r="B1366"/>
  <c r="B6566"/>
  <c r="B2910"/>
  <c r="B2063"/>
  <c r="B3205"/>
  <c r="B6033"/>
  <c r="B7005"/>
  <c r="B6130"/>
  <c r="B6600"/>
  <c r="B6029"/>
  <c r="B714"/>
  <c r="B460"/>
  <c r="B463"/>
  <c r="B504"/>
  <c r="B2806"/>
  <c r="B2546"/>
  <c r="B4362"/>
  <c r="B3307"/>
  <c r="B4512"/>
  <c r="B2059"/>
  <c r="B3514"/>
  <c r="B4454"/>
  <c r="B8228"/>
  <c r="B2013"/>
  <c r="B2327"/>
  <c r="B6404"/>
  <c r="B1127"/>
  <c r="B5025"/>
  <c r="B5725"/>
  <c r="B5702"/>
  <c r="B4586"/>
  <c r="B3919"/>
  <c r="B821"/>
  <c r="B6257"/>
  <c r="B4331"/>
  <c r="B635"/>
  <c r="B4479"/>
  <c r="B8293"/>
  <c r="B845"/>
  <c r="B301"/>
  <c r="B2645"/>
  <c r="B4296"/>
  <c r="B2133"/>
  <c r="B4069"/>
  <c r="B2531"/>
  <c r="B8100"/>
  <c r="B3286"/>
  <c r="B1300"/>
  <c r="B4229"/>
  <c r="B2917"/>
  <c r="B6856"/>
  <c r="B3741"/>
  <c r="B9102"/>
  <c r="B2501"/>
  <c r="B6688"/>
  <c r="B6885"/>
  <c r="B8302"/>
  <c r="B6925"/>
  <c r="B1388"/>
  <c r="B3513"/>
  <c r="B4308"/>
  <c r="B136"/>
  <c r="B2787"/>
  <c r="B7275"/>
  <c r="B5768"/>
  <c r="B2888"/>
  <c r="B2500"/>
  <c r="B3413"/>
  <c r="B2489"/>
  <c r="B2802"/>
  <c r="B2198"/>
  <c r="B7892"/>
  <c r="B1933"/>
  <c r="B3418"/>
  <c r="B506"/>
  <c r="B828"/>
  <c r="B3507"/>
  <c r="B612"/>
  <c r="B8064"/>
  <c r="B6169"/>
  <c r="B3383"/>
  <c r="B3990"/>
  <c r="B2426"/>
  <c r="B2682"/>
  <c r="B5621"/>
  <c r="B882"/>
  <c r="B2638"/>
  <c r="B6362"/>
  <c r="B3448"/>
  <c r="B5766"/>
  <c r="B1517"/>
  <c r="B5031"/>
  <c r="B1409"/>
  <c r="B1802"/>
  <c r="B503"/>
  <c r="B6004"/>
  <c r="B1390"/>
  <c r="B5822"/>
  <c r="B116"/>
  <c r="B3476"/>
  <c r="B2958"/>
  <c r="B8776"/>
  <c r="B4498"/>
  <c r="B4182"/>
  <c r="B901"/>
  <c r="B2530"/>
  <c r="B4245"/>
  <c r="B2697"/>
  <c r="B335"/>
  <c r="B1559"/>
  <c r="B424"/>
  <c r="B3477"/>
  <c r="B3360"/>
  <c r="B1396"/>
  <c r="B187"/>
  <c r="B1299"/>
  <c r="B410"/>
  <c r="B7292"/>
  <c r="B5672"/>
  <c r="B945"/>
  <c r="B165"/>
  <c r="B369"/>
  <c r="B6028"/>
  <c r="B3979"/>
  <c r="B2052"/>
  <c r="B4565"/>
  <c r="B2900"/>
  <c r="B3339"/>
  <c r="B7883"/>
  <c r="B4640"/>
  <c r="B4491"/>
  <c r="B747"/>
  <c r="B5883"/>
  <c r="B4550"/>
  <c r="B1354"/>
  <c r="B2459"/>
  <c r="B6228"/>
  <c r="B3910"/>
  <c r="B3550"/>
  <c r="B3421"/>
  <c r="B1477"/>
  <c r="B3038"/>
  <c r="B6436"/>
  <c r="B5242"/>
  <c r="B1332"/>
  <c r="B1567"/>
  <c r="B4489"/>
  <c r="B5709"/>
  <c r="B2430"/>
  <c r="B2741"/>
  <c r="B5888"/>
  <c r="B6773"/>
  <c r="B4941"/>
  <c r="B6315"/>
  <c r="B961"/>
  <c r="B5653"/>
  <c r="B8467"/>
  <c r="B7531"/>
  <c r="B4141"/>
  <c r="B4683"/>
  <c r="B5573"/>
  <c r="B6276"/>
  <c r="B201"/>
  <c r="B204"/>
  <c r="B5610"/>
  <c r="B5620"/>
  <c r="B5894"/>
  <c r="B5908"/>
  <c r="B539"/>
  <c r="B1670"/>
  <c r="B6259"/>
  <c r="B5479"/>
  <c r="B923"/>
  <c r="B3754"/>
  <c r="B2163"/>
  <c r="B7342"/>
  <c r="B6825"/>
  <c r="B9208"/>
  <c r="B4065"/>
  <c r="B4559"/>
  <c r="B4590"/>
  <c r="B5622"/>
  <c r="B2373"/>
  <c r="B2591"/>
  <c r="B502"/>
  <c r="B7765"/>
  <c r="B4662"/>
  <c r="B2454"/>
  <c r="B9269"/>
  <c r="B5807"/>
  <c r="B5853"/>
  <c r="B1808"/>
  <c r="B3733"/>
  <c r="B510"/>
  <c r="B497"/>
  <c r="B2418"/>
  <c r="B4188"/>
  <c r="B8255"/>
  <c r="B1018"/>
  <c r="B4551"/>
  <c r="B552"/>
  <c r="B3508"/>
  <c r="B1370"/>
  <c r="B3743"/>
  <c r="B1330"/>
  <c r="B2689"/>
  <c r="B2382"/>
  <c r="B7287"/>
  <c r="B8108"/>
  <c r="B3539"/>
  <c r="B2282"/>
  <c r="B582"/>
  <c r="B206"/>
  <c r="B4212"/>
  <c r="B2659"/>
  <c r="B6283"/>
  <c r="B3026"/>
  <c r="B2249"/>
  <c r="B6126"/>
  <c r="B4126"/>
  <c r="B3402"/>
  <c r="B3558"/>
  <c r="B6878"/>
  <c r="B4401"/>
  <c r="B1804"/>
  <c r="B6366"/>
  <c r="B2483"/>
  <c r="B1842"/>
  <c r="B6968"/>
  <c r="B3876"/>
  <c r="B6943"/>
  <c r="B2380"/>
  <c r="B7824"/>
  <c r="B1738"/>
  <c r="B2440"/>
  <c r="B3954"/>
  <c r="B6472"/>
  <c r="B860"/>
  <c r="B3048"/>
  <c r="B1598"/>
  <c r="B3333"/>
  <c r="B4574"/>
  <c r="B2670"/>
  <c r="B5574"/>
  <c r="B2703"/>
  <c r="B7136"/>
  <c r="B9253"/>
  <c r="B2134"/>
  <c r="B4312"/>
  <c r="B4209"/>
  <c r="B2594"/>
  <c r="B2490"/>
  <c r="B3262"/>
  <c r="B1446"/>
  <c r="B5167"/>
  <c r="B5995"/>
  <c r="B6166"/>
  <c r="B2617"/>
  <c r="B3822"/>
  <c r="B6437"/>
  <c r="B9259"/>
  <c r="B6714"/>
  <c r="B6068"/>
  <c r="B3873"/>
  <c r="B6170"/>
  <c r="B4762"/>
  <c r="B6329"/>
  <c r="B4773"/>
  <c r="B4798"/>
  <c r="B5268"/>
  <c r="B2804"/>
  <c r="B6098"/>
  <c r="B4738"/>
  <c r="B1689"/>
  <c r="B6116"/>
  <c r="B7400"/>
  <c r="B8925"/>
  <c r="B1493"/>
  <c r="B1691"/>
  <c r="B192"/>
  <c r="B3956"/>
  <c r="B2736"/>
  <c r="B5139"/>
  <c r="B6003"/>
  <c r="B4517"/>
  <c r="B9198"/>
  <c r="B5579"/>
  <c r="B5734"/>
  <c r="B6018"/>
  <c r="B7407"/>
  <c r="B5797"/>
  <c r="B4814"/>
  <c r="B5270"/>
  <c r="B5858"/>
  <c r="B6397"/>
  <c r="B5920"/>
  <c r="B1543"/>
  <c r="B9174"/>
  <c r="B6175"/>
  <c r="B1218"/>
  <c r="B1587"/>
  <c r="B4780"/>
  <c r="B4795"/>
  <c r="B7429"/>
  <c r="B5657"/>
  <c r="B5948"/>
  <c r="B3215"/>
  <c r="B6061"/>
  <c r="B6006"/>
  <c r="B6194"/>
  <c r="B4080"/>
  <c r="B3613"/>
  <c r="B2819"/>
  <c r="B2179"/>
  <c r="B425"/>
  <c r="B7658"/>
  <c r="B3699"/>
  <c r="B6753"/>
  <c r="B754"/>
  <c r="B8578"/>
  <c r="B7076"/>
  <c r="B8794"/>
  <c r="B7106"/>
  <c r="B2991"/>
  <c r="B820"/>
  <c r="B2599"/>
  <c r="B6200"/>
  <c r="B6052"/>
  <c r="B6109"/>
  <c r="B4810"/>
  <c r="B1327"/>
  <c r="B2389"/>
  <c r="B4257"/>
  <c r="B4572"/>
  <c r="B5591"/>
  <c r="B4606"/>
  <c r="B4808"/>
  <c r="B6905"/>
  <c r="B2518"/>
  <c r="B1581"/>
  <c r="B5631"/>
  <c r="B6304"/>
  <c r="B5740"/>
  <c r="B4747"/>
  <c r="B6562"/>
  <c r="B5933"/>
  <c r="B17"/>
  <c r="B6250"/>
  <c r="B5736"/>
  <c r="B5946"/>
  <c r="B4439"/>
  <c r="B3223"/>
  <c r="B2078"/>
  <c r="B886"/>
  <c r="B2037"/>
  <c r="B84"/>
  <c r="B5163"/>
  <c r="B5818"/>
  <c r="B2388"/>
  <c r="B5749"/>
  <c r="B2750"/>
  <c r="B7966"/>
  <c r="B2082"/>
  <c r="B780"/>
  <c r="B6415"/>
  <c r="B5628"/>
  <c r="B3623"/>
  <c r="B5563"/>
  <c r="B684"/>
  <c r="B514"/>
  <c r="B5615"/>
  <c r="B3944"/>
  <c r="B5094"/>
  <c r="B6403"/>
  <c r="B6208"/>
  <c r="B7879"/>
  <c r="B3729"/>
  <c r="B5747"/>
  <c r="B6147"/>
  <c r="B6357"/>
  <c r="B9016"/>
  <c r="B2998"/>
  <c r="B4878"/>
  <c r="B5635"/>
  <c r="B6057"/>
  <c r="B7206"/>
  <c r="B2843"/>
  <c r="B4410"/>
  <c r="B2755"/>
  <c r="B7911"/>
  <c r="B818"/>
  <c r="B2307"/>
  <c r="B1697"/>
  <c r="B2414"/>
  <c r="B5554"/>
  <c r="B1890"/>
  <c r="B6091"/>
  <c r="B8686"/>
  <c r="B1752"/>
  <c r="B2986"/>
  <c r="B6855"/>
  <c r="B6041"/>
  <c r="B1823"/>
  <c r="B6997"/>
  <c r="B697"/>
  <c r="B2519"/>
  <c r="B4348"/>
  <c r="B4422"/>
  <c r="B7495"/>
  <c r="B2002"/>
  <c r="B5472"/>
  <c r="B3964"/>
  <c r="B4528"/>
  <c r="B6372"/>
  <c r="B2723"/>
  <c r="B3993"/>
  <c r="B6094"/>
  <c r="B5969"/>
  <c r="B2562"/>
  <c r="B2111"/>
  <c r="B6292"/>
  <c r="B1766"/>
  <c r="B2402"/>
  <c r="B1865"/>
  <c r="B1322"/>
  <c r="B4581"/>
  <c r="B5997"/>
  <c r="B6252"/>
  <c r="B8144"/>
  <c r="B2989"/>
  <c r="B2077"/>
  <c r="B2623"/>
  <c r="B5597"/>
  <c r="B3973"/>
  <c r="B5648"/>
  <c r="B7949"/>
  <c r="B6671"/>
  <c r="B3843"/>
  <c r="B2686"/>
  <c r="B6311"/>
  <c r="B4337"/>
  <c r="B4561"/>
  <c r="B6853"/>
  <c r="B5743"/>
  <c r="B5562"/>
  <c r="B5707"/>
  <c r="B2089"/>
  <c r="B4756"/>
  <c r="B5919"/>
  <c r="B4502"/>
  <c r="B77"/>
  <c r="B6332"/>
  <c r="B5755"/>
  <c r="B7059"/>
  <c r="B2457"/>
  <c r="B3809"/>
  <c r="B6726"/>
  <c r="B7505"/>
  <c r="B1217"/>
  <c r="B3280"/>
  <c r="B2665"/>
  <c r="B5596"/>
  <c r="B2248"/>
  <c r="B1501"/>
  <c r="B6110"/>
  <c r="B4797"/>
  <c r="B2781"/>
  <c r="B5918"/>
  <c r="B4696"/>
  <c r="B726"/>
  <c r="B9097"/>
  <c r="B6013"/>
  <c r="B5666"/>
  <c r="B6341"/>
  <c r="B5195"/>
  <c r="B4907"/>
  <c r="B2523"/>
  <c r="B4796"/>
  <c r="B1351"/>
  <c r="B854"/>
  <c r="B5457"/>
  <c r="B6414"/>
  <c r="B6355"/>
  <c r="B4776"/>
  <c r="B4472"/>
  <c r="B4304"/>
  <c r="B5951"/>
  <c r="B4063"/>
  <c r="B4110"/>
  <c r="B3897"/>
  <c r="B7401"/>
  <c r="B5431"/>
  <c r="B2335"/>
  <c r="B4695"/>
  <c r="B27"/>
  <c r="B6629"/>
  <c r="B5117"/>
  <c r="B9073"/>
  <c r="B658"/>
  <c r="B2097"/>
  <c r="B5120"/>
  <c r="B7753"/>
  <c r="B8442"/>
  <c r="B2829"/>
  <c r="B8829"/>
  <c r="B2877"/>
  <c r="B5155"/>
  <c r="B8096"/>
  <c r="B1315"/>
  <c r="B252"/>
  <c r="B5646"/>
  <c r="B398"/>
  <c r="B567"/>
  <c r="B3017"/>
  <c r="B275"/>
  <c r="B685"/>
  <c r="B861"/>
  <c r="B1671"/>
  <c r="B8192"/>
  <c r="B2897"/>
  <c r="B117"/>
  <c r="B1430"/>
  <c r="B2169"/>
  <c r="B9136"/>
  <c r="B9199"/>
  <c r="B7858"/>
  <c r="B8687"/>
  <c r="B3845"/>
  <c r="B324"/>
  <c r="B7311"/>
  <c r="B5520"/>
  <c r="B3175"/>
  <c r="B5412"/>
  <c r="B801"/>
  <c r="B8834"/>
  <c r="B155"/>
  <c r="B154"/>
  <c r="B5990"/>
  <c r="B1082"/>
  <c r="B2505"/>
  <c r="B3444"/>
  <c r="B6151"/>
  <c r="B4181"/>
  <c r="B7784"/>
  <c r="B4828"/>
  <c r="B6739"/>
  <c r="B1756"/>
  <c r="B6743"/>
  <c r="B171"/>
  <c r="B203"/>
  <c r="B8298"/>
  <c r="B8331"/>
  <c r="B543"/>
  <c r="B724"/>
  <c r="B202"/>
  <c r="B8668"/>
  <c r="B368"/>
  <c r="B8743"/>
  <c r="B655"/>
  <c r="B5389"/>
  <c r="B8017"/>
  <c r="B4833"/>
  <c r="B788"/>
  <c r="B8706"/>
  <c r="B5026"/>
  <c r="B4920"/>
  <c r="B2629"/>
  <c r="B2197"/>
  <c r="B4805"/>
  <c r="B7760"/>
  <c r="B4531"/>
  <c r="B7437"/>
  <c r="B8433"/>
  <c r="B7796"/>
  <c r="B5344"/>
  <c r="B8872"/>
  <c r="B5092"/>
  <c r="B5473"/>
  <c r="B8770"/>
  <c r="B427"/>
  <c r="B8741"/>
  <c r="B9090"/>
  <c r="B22"/>
  <c r="B8208"/>
  <c r="B79"/>
  <c r="B1412"/>
  <c r="B849"/>
  <c r="B7756"/>
  <c r="B7952"/>
  <c r="B9057"/>
  <c r="B9039"/>
  <c r="B7693"/>
  <c r="B375"/>
  <c r="B1464"/>
  <c r="B8485"/>
  <c r="B4202"/>
  <c r="B4768"/>
  <c r="B6521"/>
  <c r="B6846"/>
  <c r="B8888"/>
  <c r="B4608"/>
  <c r="B3069"/>
  <c r="B6708"/>
  <c r="B3123"/>
  <c r="B209"/>
  <c r="B4603"/>
  <c r="B8030"/>
  <c r="B9170"/>
  <c r="B6862"/>
  <c r="B8650"/>
  <c r="B6771"/>
  <c r="B6518"/>
  <c r="B8577"/>
  <c r="B1157"/>
  <c r="B5381"/>
  <c r="B831"/>
  <c r="B924"/>
  <c r="B3070"/>
  <c r="B6971"/>
  <c r="B8824"/>
  <c r="B4792"/>
  <c r="B216"/>
  <c r="B3027"/>
  <c r="B6817"/>
  <c r="B7827"/>
  <c r="B6790"/>
  <c r="B177"/>
  <c r="B239"/>
  <c r="B1558"/>
  <c r="B1984"/>
  <c r="B1553"/>
  <c r="B4933"/>
  <c r="B7583"/>
  <c r="B1969"/>
  <c r="B1578"/>
  <c r="B42"/>
  <c r="B912"/>
  <c r="B2145"/>
  <c r="B8453"/>
  <c r="B2956"/>
  <c r="B8746"/>
  <c r="B228"/>
  <c r="B8460"/>
  <c r="B7339"/>
  <c r="B4774"/>
  <c r="B6585"/>
  <c r="B320"/>
  <c r="B7312"/>
  <c r="B8705"/>
  <c r="B1907"/>
  <c r="B9235"/>
  <c r="B3039"/>
  <c r="B3128"/>
  <c r="B3046"/>
  <c r="B1499"/>
  <c r="B2855"/>
  <c r="B908"/>
  <c r="B4859"/>
  <c r="B8104"/>
  <c r="B8131"/>
  <c r="B9183"/>
  <c r="B1483"/>
  <c r="B813"/>
  <c r="B2976"/>
  <c r="B8286"/>
  <c r="B3211"/>
  <c r="B6772"/>
  <c r="B9050"/>
  <c r="B7639"/>
  <c r="B326"/>
  <c r="B3443"/>
  <c r="B371"/>
  <c r="B8563"/>
  <c r="B3058"/>
  <c r="B4704"/>
  <c r="B5449"/>
  <c r="B3566"/>
  <c r="B8883"/>
  <c r="B3722"/>
  <c r="B8875"/>
  <c r="B8461"/>
  <c r="B4460"/>
  <c r="B4545"/>
  <c r="B4988"/>
  <c r="B795"/>
  <c r="B6938"/>
  <c r="B6543"/>
  <c r="B8362"/>
  <c r="B8368"/>
  <c r="B5272"/>
  <c r="B4026"/>
  <c r="B5128"/>
  <c r="B4714"/>
  <c r="B3019"/>
  <c r="B3496"/>
  <c r="B4976"/>
  <c r="B6558"/>
  <c r="B619"/>
  <c r="B2831"/>
  <c r="B874"/>
  <c r="B8923"/>
  <c r="B8995"/>
  <c r="B8816"/>
  <c r="B4659"/>
  <c r="B5306"/>
  <c r="B5003"/>
  <c r="B5304"/>
  <c r="B623"/>
  <c r="B4310"/>
  <c r="B8363"/>
  <c r="B338"/>
  <c r="B5048"/>
  <c r="B3073"/>
  <c r="B4346"/>
  <c r="B8821"/>
  <c r="B172"/>
  <c r="B9077"/>
  <c r="B1905"/>
  <c r="B5046"/>
  <c r="B927"/>
  <c r="B8145"/>
  <c r="B7793"/>
  <c r="B8800"/>
  <c r="B299"/>
  <c r="B5158"/>
  <c r="B678"/>
  <c r="B8726"/>
  <c r="B3199"/>
  <c r="B4661"/>
  <c r="B5455"/>
  <c r="B4292"/>
  <c r="B7970"/>
  <c r="B3264"/>
  <c r="B7810"/>
  <c r="B220"/>
  <c r="B63"/>
  <c r="B6798"/>
  <c r="B6797"/>
  <c r="B103"/>
  <c r="B9109"/>
  <c r="B5052"/>
  <c r="B3813"/>
  <c r="B2893"/>
  <c r="B785"/>
  <c r="B7727"/>
  <c r="B5486"/>
  <c r="B76"/>
  <c r="B213"/>
  <c r="B526"/>
  <c r="B8596"/>
  <c r="B5068"/>
  <c r="B6538"/>
  <c r="B4820"/>
  <c r="B9249"/>
  <c r="B225"/>
  <c r="B6760"/>
  <c r="B8397"/>
  <c r="B913"/>
  <c r="B8977"/>
  <c r="B5546"/>
  <c r="B461"/>
  <c r="B8673"/>
  <c r="B7619"/>
  <c r="B8733"/>
  <c r="B8844"/>
  <c r="B9143"/>
  <c r="B8430"/>
  <c r="B8276"/>
  <c r="B9271"/>
  <c r="B1554"/>
  <c r="B7846"/>
  <c r="B1044"/>
  <c r="B6679"/>
  <c r="B1975"/>
  <c r="B6777"/>
  <c r="B8512"/>
  <c r="B4761"/>
  <c r="B6683"/>
  <c r="B631"/>
  <c r="B7975"/>
  <c r="B7114"/>
  <c r="B6709"/>
  <c r="B5299"/>
  <c r="B5394"/>
  <c r="B796"/>
  <c r="B706"/>
  <c r="B9119"/>
  <c r="B292"/>
  <c r="B7901"/>
  <c r="B2977"/>
  <c r="B7936"/>
  <c r="B5401"/>
  <c r="B5259"/>
  <c r="B81"/>
  <c r="B3683"/>
  <c r="B5461"/>
  <c r="B521"/>
  <c r="B1627"/>
  <c r="B8712"/>
  <c r="B6799"/>
  <c r="B8616"/>
  <c r="B4270"/>
  <c r="B653"/>
  <c r="B5016"/>
  <c r="B3131"/>
  <c r="B4461"/>
  <c r="B6477"/>
  <c r="B6479"/>
  <c r="B59"/>
  <c r="B3015"/>
  <c r="B8835"/>
  <c r="B7958"/>
  <c r="B8044"/>
  <c r="B4832"/>
  <c r="B8449"/>
  <c r="B6754"/>
  <c r="B3263"/>
  <c r="B3899"/>
  <c r="B291"/>
  <c r="B3792"/>
  <c r="B723"/>
  <c r="B8551"/>
  <c r="B8509"/>
  <c r="B904"/>
  <c r="B392"/>
  <c r="B174"/>
  <c r="B3265"/>
  <c r="B7792"/>
  <c r="B4981"/>
  <c r="B4701"/>
  <c r="B5508"/>
  <c r="B6915"/>
  <c r="B6604"/>
  <c r="B5183"/>
  <c r="B2159"/>
  <c r="B1915" i="2"/>
  <c r="B1001"/>
  <c r="B2856"/>
  <c r="B1613"/>
  <c r="B3759"/>
  <c r="B2527"/>
  <c r="B949"/>
  <c r="B3718"/>
  <c r="B6251"/>
  <c r="B976"/>
  <c r="B4573"/>
  <c r="B6064"/>
  <c r="B3732"/>
  <c r="B5200"/>
  <c r="B3475"/>
  <c r="B1368"/>
  <c r="B899"/>
  <c r="B3870"/>
  <c r="B717"/>
  <c r="B4017"/>
  <c r="B3841"/>
  <c r="B2809"/>
  <c r="B3136"/>
  <c r="B947"/>
  <c r="B6279"/>
  <c r="B935"/>
  <c r="B3132"/>
  <c r="B3343"/>
  <c r="B6275"/>
  <c r="B2450"/>
  <c r="B5494"/>
  <c r="B2185"/>
  <c r="B4639"/>
  <c r="B3813"/>
  <c r="B1511"/>
  <c r="B4038"/>
  <c r="B1393"/>
  <c r="B1963"/>
  <c r="B4009"/>
  <c r="B4243"/>
  <c r="B6270"/>
  <c r="B3044"/>
  <c r="B890"/>
  <c r="B3871"/>
  <c r="B1856"/>
  <c r="B985"/>
  <c r="B3168"/>
  <c r="B5084"/>
  <c r="B1237"/>
  <c r="B965"/>
  <c r="B2272"/>
  <c r="B920"/>
  <c r="B1317"/>
  <c r="B2028"/>
  <c r="B3122"/>
  <c r="B950"/>
  <c r="B3807"/>
  <c r="B1182"/>
  <c r="B2863"/>
  <c r="B6217"/>
  <c r="B3056"/>
  <c r="B3235"/>
  <c r="B1163"/>
  <c r="B2356"/>
  <c r="B2942"/>
  <c r="B5269"/>
  <c r="B957"/>
  <c r="B4521"/>
  <c r="B989"/>
  <c r="B2171"/>
  <c r="B1560"/>
  <c r="B1995"/>
  <c r="B3847"/>
  <c r="B1508"/>
  <c r="B904"/>
  <c r="B1232"/>
  <c r="B1039"/>
  <c r="B1741"/>
  <c r="B2595"/>
  <c r="B1322"/>
  <c r="B962"/>
  <c r="B3315"/>
  <c r="B5931"/>
  <c r="B27"/>
  <c r="B3644"/>
  <c r="B1794"/>
  <c r="B1316"/>
  <c r="B1760"/>
  <c r="B396"/>
  <c r="B1010"/>
  <c r="B530"/>
  <c r="B936"/>
  <c r="B1660"/>
  <c r="B90"/>
  <c r="B2296"/>
  <c r="B2267"/>
  <c r="B1806"/>
  <c r="B2771"/>
  <c r="B2599"/>
  <c r="B24"/>
  <c r="B2239"/>
  <c r="B3186"/>
  <c r="B2772"/>
  <c r="B3001"/>
  <c r="B3018"/>
  <c r="B2688"/>
  <c r="B1606"/>
  <c r="B1412"/>
  <c r="B3059"/>
  <c r="B2177"/>
  <c r="B2896"/>
  <c r="B2030"/>
  <c r="B3049"/>
  <c r="B5120"/>
  <c r="B675"/>
  <c r="B1706"/>
  <c r="B2129"/>
  <c r="B2266"/>
  <c r="B2155"/>
  <c r="B2206"/>
  <c r="B2046"/>
  <c r="B1135"/>
  <c r="B2227"/>
  <c r="B2304"/>
  <c r="B1445"/>
  <c r="B229"/>
  <c r="B2970"/>
  <c r="B3017"/>
  <c r="B1474"/>
  <c r="B2869"/>
  <c r="B2210"/>
  <c r="B3445"/>
  <c r="B5093"/>
  <c r="B2078"/>
  <c r="B1282"/>
  <c r="B575"/>
  <c r="B1918"/>
  <c r="B5626"/>
  <c r="B2211"/>
  <c r="B5607"/>
  <c r="B933"/>
  <c r="B2081"/>
  <c r="B1733"/>
  <c r="B1689"/>
  <c r="B2016"/>
  <c r="B1219"/>
  <c r="B2371"/>
  <c r="B3189"/>
  <c r="B2311"/>
  <c r="B1711"/>
  <c r="B2235"/>
  <c r="B2840"/>
  <c r="B1028"/>
  <c r="B2754"/>
  <c r="B2964"/>
  <c r="B1153"/>
  <c r="B466"/>
  <c r="B2293"/>
  <c r="B2622"/>
  <c r="B3124"/>
  <c r="B1344"/>
  <c r="B3415"/>
  <c r="B835"/>
  <c r="B4684"/>
  <c r="B2623"/>
  <c r="B3347"/>
  <c r="B93"/>
  <c r="B120"/>
  <c r="B2620"/>
  <c r="B711"/>
  <c r="B425"/>
  <c r="B2886"/>
  <c r="B471"/>
  <c r="B3485"/>
  <c r="B228"/>
  <c r="B1314"/>
  <c r="B655"/>
  <c r="B127"/>
  <c r="B1277"/>
  <c r="B314"/>
  <c r="B4604"/>
  <c r="B2230"/>
  <c r="B5036"/>
  <c r="B580"/>
  <c r="B331"/>
  <c r="B1929"/>
  <c r="B1328"/>
  <c r="B2068"/>
  <c r="B2278"/>
  <c r="B2796"/>
  <c r="B2318"/>
  <c r="B4229"/>
  <c r="B2241"/>
  <c r="B3208"/>
  <c r="B2709"/>
  <c r="B1155"/>
  <c r="B2656"/>
  <c r="B1235"/>
  <c r="B990"/>
  <c r="B3338"/>
  <c r="B2927"/>
  <c r="B729"/>
  <c r="B5399"/>
  <c r="B872"/>
  <c r="B2066"/>
  <c r="B2352"/>
  <c r="B2024"/>
  <c r="B2298"/>
  <c r="B509"/>
  <c r="B454"/>
  <c r="B6137"/>
  <c r="B2433"/>
  <c r="B2038"/>
  <c r="B3114"/>
  <c r="B121"/>
  <c r="B523"/>
  <c r="B3395"/>
  <c r="B1014"/>
  <c r="B3105"/>
  <c r="B3246"/>
  <c r="B3169"/>
  <c r="B1793"/>
  <c r="B324"/>
  <c r="B1791"/>
  <c r="B248"/>
  <c r="B2650"/>
  <c r="B5069"/>
  <c r="B2937"/>
  <c r="B664"/>
  <c r="B3823"/>
  <c r="B4326"/>
  <c r="B474"/>
  <c r="B3160"/>
  <c r="B2953"/>
  <c r="B1388"/>
  <c r="B2062"/>
  <c r="B2614"/>
  <c r="B493"/>
  <c r="B3029"/>
  <c r="B3209"/>
  <c r="B2812"/>
  <c r="B2057"/>
  <c r="B2099"/>
  <c r="B3625"/>
  <c r="B1257"/>
  <c r="B2890"/>
  <c r="B2045"/>
  <c r="B4781"/>
  <c r="B62"/>
  <c r="B741"/>
  <c r="B208"/>
  <c r="B2669"/>
  <c r="B4076"/>
  <c r="B484"/>
  <c r="B4520"/>
  <c r="B3478"/>
  <c r="B2291"/>
  <c r="B9"/>
  <c r="B2090"/>
  <c r="B1305"/>
  <c r="B2941"/>
  <c r="B560"/>
  <c r="B535"/>
  <c r="B6160"/>
  <c r="B3303"/>
  <c r="B430"/>
  <c r="B119"/>
  <c r="B2958"/>
  <c r="B3371"/>
  <c r="B6210"/>
  <c r="B2842"/>
  <c r="B404"/>
  <c r="B1366"/>
  <c r="B441"/>
  <c r="B2695"/>
  <c r="B3348"/>
  <c r="B6265"/>
  <c r="B3339"/>
  <c r="B415"/>
  <c r="B2315"/>
  <c r="B3939"/>
  <c r="B2760"/>
  <c r="B2274"/>
  <c r="B1220"/>
  <c r="B2916"/>
  <c r="B2624"/>
  <c r="B2618"/>
  <c r="B266"/>
  <c r="B4126"/>
  <c r="B2268"/>
  <c r="B1377"/>
  <c r="B4786"/>
  <c r="B5369"/>
  <c r="B4494"/>
  <c r="B4028"/>
  <c r="B5329"/>
  <c r="B1287"/>
  <c r="B2254"/>
  <c r="B1624"/>
  <c r="B4451"/>
  <c r="B2880"/>
  <c r="B251"/>
  <c r="B391"/>
  <c r="B4838"/>
  <c r="B4180"/>
  <c r="B1464"/>
  <c r="B2784"/>
  <c r="B2559"/>
  <c r="B3272"/>
  <c r="B5153"/>
  <c r="B169"/>
  <c r="B4997"/>
  <c r="B72"/>
  <c r="B3113"/>
  <c r="B1662"/>
  <c r="B5302"/>
  <c r="B4776"/>
  <c r="B1600"/>
  <c r="B3613"/>
  <c r="B1784"/>
  <c r="B4060"/>
  <c r="B4114"/>
  <c r="B4869"/>
  <c r="B1234"/>
  <c r="B5326"/>
  <c r="B1532"/>
  <c r="B5050"/>
  <c r="B4907"/>
  <c r="B4921"/>
  <c r="B4939"/>
  <c r="B3483"/>
  <c r="B514"/>
  <c r="B4564"/>
  <c r="B221"/>
  <c r="B4037"/>
  <c r="B5561"/>
  <c r="B1680"/>
  <c r="B5256"/>
  <c r="B5705"/>
  <c r="B3697"/>
  <c r="B5519"/>
  <c r="B4661"/>
  <c r="B3532"/>
  <c r="B5602"/>
  <c r="B5077"/>
  <c r="B2631"/>
  <c r="B295"/>
  <c r="B5095"/>
  <c r="B14"/>
  <c r="B4595"/>
  <c r="B4085"/>
  <c r="B3054"/>
  <c r="B4626"/>
  <c r="B2961"/>
  <c r="B6168"/>
  <c r="B3161"/>
  <c r="B189"/>
  <c r="B1535"/>
  <c r="B4312"/>
  <c r="B1448"/>
  <c r="B3594"/>
  <c r="B3683"/>
  <c r="B5579"/>
  <c r="B2583"/>
  <c r="B5773"/>
  <c r="B2769"/>
  <c r="B4040"/>
  <c r="B5137"/>
  <c r="B2920"/>
  <c r="B4226"/>
  <c r="B2281"/>
  <c r="B4214"/>
  <c r="B5006"/>
  <c r="B1823"/>
  <c r="B1696"/>
  <c r="B3046"/>
  <c r="B3197"/>
  <c r="B2744"/>
  <c r="B856"/>
  <c r="B720"/>
  <c r="B2878"/>
  <c r="B1586"/>
  <c r="B616"/>
  <c r="B65"/>
  <c r="B5978"/>
  <c r="B3495"/>
  <c r="B544"/>
  <c r="B3196"/>
  <c r="B4945"/>
  <c r="B275"/>
  <c r="B5065"/>
  <c r="B4961"/>
  <c r="B457"/>
  <c r="B1119"/>
  <c r="B5205"/>
  <c r="B2758"/>
  <c r="B5066"/>
  <c r="B3177"/>
  <c r="B3900"/>
  <c r="B1573"/>
  <c r="B5030"/>
  <c r="B5067"/>
  <c r="B3108"/>
  <c r="B4078"/>
  <c r="B1685"/>
  <c r="B211"/>
  <c r="B66"/>
  <c r="B1803"/>
  <c r="B5515"/>
  <c r="B1831"/>
  <c r="B190"/>
  <c r="B5932"/>
  <c r="B650"/>
  <c r="B2737"/>
  <c r="B4434"/>
  <c r="B3042"/>
  <c r="B4805"/>
  <c r="B3006"/>
  <c r="B5299"/>
  <c r="B2716"/>
  <c r="B1406"/>
  <c r="B79"/>
  <c r="B475"/>
  <c r="B230"/>
  <c r="B155"/>
  <c r="B4928"/>
  <c r="B5310"/>
  <c r="B5617"/>
  <c r="B145"/>
  <c r="B3034"/>
  <c r="B2659"/>
  <c r="B5576"/>
  <c r="B1537"/>
  <c r="B673"/>
  <c r="B5829"/>
  <c r="B4082"/>
  <c r="B5677"/>
  <c r="B197"/>
  <c r="B5925"/>
  <c r="B183"/>
  <c r="B592"/>
  <c r="B1540"/>
  <c r="B1861"/>
  <c r="B1714"/>
  <c r="B1795"/>
  <c r="B5990"/>
  <c r="B5260"/>
  <c r="B4010"/>
  <c r="B683"/>
  <c r="B3701"/>
  <c r="B1069"/>
  <c r="B1336"/>
  <c r="B2662"/>
  <c r="B1094"/>
  <c r="B2707"/>
  <c r="B5564"/>
  <c r="B2979"/>
  <c r="B2907"/>
  <c r="B5247"/>
  <c r="B5176"/>
  <c r="B3579"/>
  <c r="B3087"/>
  <c r="B4006"/>
  <c r="B1900"/>
  <c r="B1411"/>
  <c r="B3289"/>
  <c r="B238"/>
  <c r="B3109"/>
  <c r="B2903"/>
  <c r="B6135"/>
  <c r="B5633"/>
  <c r="B3039"/>
  <c r="B3128"/>
  <c r="B4515"/>
  <c r="B4245"/>
  <c r="B4138"/>
  <c r="B3285"/>
  <c r="B2485"/>
  <c r="B1765"/>
  <c r="B3103"/>
  <c r="B2597"/>
  <c r="B1346"/>
  <c r="B2720"/>
  <c r="B191"/>
  <c r="B3801"/>
  <c r="B345"/>
  <c r="B631"/>
  <c r="B174"/>
  <c r="B4882"/>
  <c r="B3224"/>
  <c r="B4041"/>
  <c r="B801"/>
  <c r="B3562"/>
  <c r="B666"/>
  <c r="B1566"/>
  <c r="B233"/>
  <c r="B1261"/>
  <c r="B2007"/>
  <c r="B3281"/>
  <c r="B2988"/>
  <c r="B1615"/>
  <c r="B6074"/>
  <c r="B5660"/>
  <c r="B4937"/>
  <c r="B4359"/>
  <c r="B1436"/>
  <c r="B3414"/>
  <c r="B5035"/>
  <c r="B3572"/>
  <c r="B4137"/>
  <c r="B3904"/>
  <c r="B2833"/>
  <c r="B4723"/>
  <c r="B3574"/>
  <c r="B6062"/>
  <c r="B5052"/>
  <c r="B3493"/>
  <c r="B5738"/>
  <c r="B787"/>
  <c r="B5161"/>
  <c r="B3855"/>
  <c r="B4900"/>
  <c r="B1523"/>
  <c r="B1324"/>
  <c r="B5333"/>
  <c r="B5851"/>
  <c r="B342"/>
  <c r="B4581"/>
  <c r="B4070"/>
  <c r="B3508"/>
  <c r="B2657"/>
  <c r="B1490"/>
  <c r="B2694"/>
  <c r="B3581"/>
  <c r="B2635"/>
  <c r="B2775"/>
  <c r="B5100"/>
  <c r="B286"/>
  <c r="B304"/>
  <c r="B5119"/>
  <c r="B4486"/>
  <c r="B4483"/>
  <c r="B1921"/>
  <c r="B4998"/>
  <c r="B3012"/>
  <c r="B138"/>
  <c r="B1103"/>
  <c r="B4529"/>
  <c r="B4456"/>
  <c r="B5170"/>
  <c r="B1567"/>
  <c r="B446"/>
  <c r="B4570"/>
  <c r="B2923"/>
  <c r="B5444"/>
  <c r="B1889"/>
  <c r="B3270"/>
  <c r="B4172"/>
  <c r="B4033"/>
  <c r="B1864"/>
  <c r="B710"/>
  <c r="B4319"/>
  <c r="B442"/>
  <c r="B670"/>
  <c r="B4847"/>
  <c r="B5597"/>
  <c r="B260"/>
  <c r="B1649"/>
  <c r="B470"/>
  <c r="B4617"/>
  <c r="B4021"/>
  <c r="B4798"/>
  <c r="B5550"/>
  <c r="B2873"/>
  <c r="B2167"/>
  <c r="B1017"/>
  <c r="B663"/>
  <c r="B1167"/>
  <c r="B4092"/>
  <c r="B914"/>
  <c r="B3746"/>
  <c r="B2611"/>
  <c r="B44"/>
  <c r="B3955"/>
  <c r="B4081"/>
  <c r="B3833"/>
  <c r="B5365"/>
  <c r="B1398"/>
  <c r="B991"/>
  <c r="B2974"/>
  <c r="B3264"/>
  <c r="B3825"/>
  <c r="B2945"/>
  <c r="B2153"/>
  <c r="B3783"/>
  <c r="B2036"/>
  <c r="B3852"/>
  <c r="B1868"/>
  <c r="B53"/>
  <c r="B226"/>
  <c r="B3700"/>
  <c r="B54"/>
  <c r="B2309"/>
  <c r="B3727"/>
  <c r="B893"/>
  <c r="B891"/>
  <c r="B3326"/>
  <c r="B3717"/>
  <c r="B3615"/>
  <c r="B5714"/>
  <c r="B897"/>
  <c r="B5972"/>
  <c r="B883"/>
  <c r="B1056"/>
  <c r="B3220"/>
  <c r="B3237"/>
  <c r="B1500"/>
  <c r="B3864"/>
  <c r="B1034"/>
  <c r="B3227"/>
  <c r="B969"/>
  <c r="B1150"/>
  <c r="B4100"/>
  <c r="B42"/>
  <c r="B2800"/>
  <c r="B889"/>
  <c r="B1131"/>
  <c r="B2874"/>
  <c r="B3274"/>
  <c r="B984"/>
  <c r="B4012"/>
  <c r="B2197"/>
  <c r="B3876"/>
  <c r="B2229"/>
  <c r="B3735"/>
  <c r="B3733"/>
  <c r="B1817"/>
  <c r="B3366"/>
  <c r="B34"/>
  <c r="B1452"/>
  <c r="B881"/>
  <c r="B41"/>
  <c r="B1046"/>
  <c r="B924"/>
  <c r="B4000"/>
  <c r="B2289"/>
  <c r="B48"/>
  <c r="B2981"/>
  <c r="B2182"/>
  <c r="B1909"/>
  <c r="B3686"/>
  <c r="B3306"/>
  <c r="B3748"/>
  <c r="B51"/>
  <c r="B1880"/>
  <c r="B3487"/>
  <c r="B4125"/>
  <c r="B1476"/>
  <c r="B3258"/>
  <c r="B1304"/>
  <c r="B884"/>
  <c r="B2302"/>
  <c r="B3957"/>
  <c r="B3999"/>
  <c r="B45"/>
  <c r="B4008"/>
  <c r="B5074"/>
  <c r="B3417"/>
  <c r="B3736"/>
  <c r="B3464"/>
  <c r="B3320"/>
  <c r="B4034"/>
  <c r="B4652"/>
  <c r="B3381"/>
  <c r="B987"/>
  <c r="B3384"/>
  <c r="B3773"/>
  <c r="B4002"/>
  <c r="B6235"/>
  <c r="B894"/>
  <c r="B968"/>
  <c r="B132"/>
  <c r="B3354"/>
  <c r="B1246"/>
  <c r="B2989"/>
  <c r="B925"/>
  <c r="B4784"/>
  <c r="B2238"/>
  <c r="B3800"/>
  <c r="B40"/>
  <c r="B2163"/>
  <c r="B4018"/>
  <c r="B753"/>
  <c r="B3923"/>
  <c r="B1426"/>
  <c r="B3261"/>
  <c r="B1385"/>
  <c r="B2243"/>
  <c r="B2638"/>
  <c r="B3857"/>
  <c r="B1165"/>
  <c r="B1394"/>
  <c r="B3818"/>
  <c r="B2787"/>
  <c r="B3745"/>
  <c r="B901"/>
  <c r="B3337"/>
  <c r="B898"/>
  <c r="B6261"/>
  <c r="B3328"/>
  <c r="B3839"/>
  <c r="B3741"/>
  <c r="B3302"/>
  <c r="B3409"/>
  <c r="B4004"/>
  <c r="B4020"/>
  <c r="B887"/>
  <c r="B892"/>
  <c r="B1162"/>
  <c r="B882"/>
  <c r="B3931"/>
  <c r="B4016"/>
  <c r="B896"/>
  <c r="B52"/>
  <c r="B2294"/>
  <c r="B2262"/>
  <c r="B1401"/>
  <c r="B2234"/>
  <c r="B2233"/>
  <c r="B2067"/>
  <c r="B1148"/>
  <c r="B2252"/>
  <c r="B2310"/>
  <c r="B2259"/>
  <c r="B1886"/>
  <c r="B4808"/>
  <c r="B2601"/>
  <c r="B1421"/>
  <c r="B2418"/>
  <c r="B5181"/>
  <c r="B1383"/>
  <c r="B5580"/>
  <c r="B4389"/>
  <c r="B707"/>
  <c r="B4479"/>
  <c r="B4737"/>
  <c r="B5644"/>
  <c r="B5362"/>
  <c r="B577"/>
  <c r="B4590"/>
  <c r="B5366"/>
  <c r="B5221"/>
  <c r="B6049"/>
  <c r="B5966"/>
  <c r="B4054"/>
  <c r="B2663"/>
  <c r="B823"/>
  <c r="B2395"/>
  <c r="B4826"/>
  <c r="B503"/>
  <c r="B2926"/>
  <c r="B2131"/>
  <c r="B3184"/>
  <c r="B1753"/>
  <c r="B1824"/>
  <c r="B4177"/>
  <c r="B684"/>
  <c r="B6095"/>
  <c r="B2465"/>
  <c r="B5013"/>
  <c r="B3490"/>
  <c r="B4200"/>
  <c r="B4614"/>
  <c r="B6189"/>
  <c r="B5133"/>
  <c r="B6037"/>
  <c r="B4672"/>
  <c r="B1679"/>
  <c r="B499"/>
  <c r="B1233"/>
  <c r="B2732"/>
  <c r="B5559"/>
  <c r="B5719"/>
  <c r="B2451"/>
  <c r="B5386"/>
  <c r="B643"/>
  <c r="B4747"/>
  <c r="B5616"/>
  <c r="B6060"/>
  <c r="B4478"/>
  <c r="B5842"/>
  <c r="B4262"/>
  <c r="B2822"/>
  <c r="B4089"/>
  <c r="B6274"/>
  <c r="B4947"/>
  <c r="B5263"/>
  <c r="B2396"/>
  <c r="B1947"/>
  <c r="B4484"/>
  <c r="B4766"/>
  <c r="B2126"/>
  <c r="B1052"/>
  <c r="B2965"/>
  <c r="B2228"/>
  <c r="B1345"/>
  <c r="B2490"/>
  <c r="B1127"/>
  <c r="B1465"/>
  <c r="B1359"/>
  <c r="B2225"/>
  <c r="B116"/>
  <c r="B352"/>
  <c r="B507"/>
  <c r="B5038"/>
  <c r="B2104"/>
  <c r="B6151"/>
  <c r="B5614"/>
  <c r="B2494"/>
  <c r="B3756"/>
  <c r="B1899"/>
  <c r="B2454"/>
  <c r="B1975"/>
  <c r="B1780"/>
  <c r="B5601"/>
  <c r="B3710"/>
  <c r="B5097"/>
  <c r="B6006"/>
  <c r="B2261"/>
  <c r="B3193"/>
  <c r="B2492"/>
  <c r="B5910"/>
  <c r="B1827"/>
  <c r="B5209"/>
  <c r="B1081"/>
  <c r="B1125"/>
  <c r="B4709"/>
  <c r="B4386"/>
  <c r="B905"/>
  <c r="B5009"/>
  <c r="B4715"/>
  <c r="B4779"/>
  <c r="B5291"/>
  <c r="B4986"/>
  <c r="B4455"/>
  <c r="B953"/>
  <c r="B1073"/>
  <c r="B4110"/>
  <c r="B2551"/>
  <c r="B2774"/>
  <c r="B2594"/>
  <c r="B3123"/>
  <c r="B2106"/>
  <c r="B1671"/>
  <c r="B504"/>
  <c r="B1612"/>
  <c r="B3932"/>
  <c r="B4705"/>
  <c r="B553"/>
  <c r="B2504"/>
  <c r="B3522"/>
  <c r="B4221"/>
  <c r="B5463"/>
  <c r="B4374"/>
  <c r="B3925"/>
  <c r="B5509"/>
  <c r="B4316"/>
  <c r="B5368"/>
  <c r="B2902"/>
  <c r="B4094"/>
  <c r="B3499"/>
  <c r="B3090"/>
  <c r="B1739"/>
  <c r="B1208"/>
  <c r="B6086"/>
  <c r="B1661"/>
  <c r="B253"/>
  <c r="B5661"/>
  <c r="B1974"/>
  <c r="B1164"/>
  <c r="B5791"/>
  <c r="B5680"/>
  <c r="B4015"/>
  <c r="B6188"/>
  <c r="B5909"/>
  <c r="B5076"/>
  <c r="B4972"/>
  <c r="B3249"/>
  <c r="B1481"/>
  <c r="B6070"/>
  <c r="B3180"/>
  <c r="B1892"/>
  <c r="B1887"/>
  <c r="B2121"/>
  <c r="B4680"/>
  <c r="B721"/>
  <c r="B6158"/>
  <c r="B4962"/>
  <c r="B1701"/>
  <c r="B5511"/>
  <c r="B4257"/>
  <c r="B622"/>
  <c r="B5756"/>
  <c r="B6244"/>
  <c r="B2387"/>
  <c r="B349"/>
  <c r="B5828"/>
  <c r="B6029"/>
  <c r="B4645"/>
  <c r="B4761"/>
  <c r="B3408"/>
  <c r="B6119"/>
  <c r="B2196"/>
  <c r="B4322"/>
  <c r="B2975"/>
  <c r="B1192"/>
  <c r="B1517"/>
  <c r="B2455"/>
  <c r="B2516"/>
  <c r="B2461"/>
  <c r="B5436"/>
  <c r="B3446"/>
  <c r="B5982"/>
  <c r="B3549"/>
  <c r="B2157"/>
  <c r="B491"/>
  <c r="B291"/>
  <c r="B5378"/>
  <c r="B4301"/>
  <c r="B2603"/>
  <c r="B4637"/>
  <c r="B2978"/>
  <c r="B1278"/>
  <c r="B1767"/>
  <c r="B2466"/>
  <c r="B1815"/>
  <c r="B3612"/>
  <c r="B370"/>
  <c r="B1908"/>
  <c r="B4877"/>
  <c r="B2724"/>
  <c r="B2388"/>
  <c r="B1885"/>
  <c r="B146"/>
  <c r="B4230"/>
  <c r="B944"/>
  <c r="B3974"/>
  <c r="B179"/>
  <c r="B4532"/>
  <c r="B488"/>
  <c r="B1424"/>
  <c r="B2340"/>
  <c r="B3647"/>
  <c r="B4279"/>
  <c r="B3376"/>
  <c r="B3678"/>
  <c r="B511"/>
  <c r="B2497"/>
  <c r="B6280"/>
  <c r="B4539"/>
  <c r="B3244"/>
  <c r="B2187"/>
  <c r="B2531"/>
  <c r="B1273"/>
  <c r="B5893"/>
  <c r="B5711"/>
  <c r="B6002"/>
  <c r="B1181"/>
  <c r="B2977"/>
  <c r="B1144"/>
  <c r="B5904"/>
  <c r="B403"/>
  <c r="B5190"/>
  <c r="B5613"/>
  <c r="B1989"/>
  <c r="B5964"/>
  <c r="B1894"/>
  <c r="B3674"/>
  <c r="B2617"/>
  <c r="B4239"/>
  <c r="B4249"/>
  <c r="B4385"/>
  <c r="B5178"/>
  <c r="B550"/>
  <c r="B2366"/>
  <c r="B5679"/>
  <c r="B5569"/>
  <c r="B6023"/>
  <c r="B382"/>
  <c r="B2000"/>
  <c r="B2560"/>
  <c r="B4547"/>
  <c r="B5497"/>
  <c r="B3611"/>
  <c r="B4924"/>
  <c r="B1123"/>
  <c r="B4919"/>
  <c r="B4711"/>
  <c r="B3649"/>
  <c r="B5544"/>
  <c r="B4287"/>
  <c r="B5662"/>
  <c r="B1100"/>
  <c r="B4780"/>
  <c r="B367"/>
  <c r="B607"/>
  <c r="B4300"/>
  <c r="B4727"/>
  <c r="B2610"/>
  <c r="B2190"/>
  <c r="B1053"/>
  <c r="B5199"/>
  <c r="B203"/>
  <c r="B5508"/>
  <c r="B497"/>
  <c r="B4793"/>
  <c r="B4184"/>
  <c r="B1519"/>
  <c r="B2406"/>
  <c r="B1792"/>
  <c r="B4373"/>
  <c r="B3181"/>
  <c r="B1279"/>
  <c r="B2361"/>
  <c r="B6203"/>
  <c r="B480"/>
  <c r="B4467"/>
  <c r="B478"/>
  <c r="B6161"/>
  <c r="B1174"/>
  <c r="B539"/>
  <c r="B4285"/>
  <c r="B1965"/>
  <c r="B4366"/>
  <c r="B4682"/>
  <c r="B6201"/>
  <c r="B1999"/>
  <c r="B1478"/>
  <c r="B4283"/>
  <c r="B2102"/>
  <c r="B5753"/>
  <c r="B2050"/>
  <c r="B2850"/>
  <c r="B2543"/>
  <c r="B1552"/>
  <c r="B1364"/>
  <c r="B4097"/>
  <c r="B5160"/>
  <c r="B1529"/>
  <c r="B4405"/>
  <c r="B3467"/>
  <c r="B5669"/>
  <c r="B4471"/>
  <c r="B2053"/>
  <c r="B5934"/>
  <c r="B4771"/>
  <c r="B5165"/>
  <c r="B4272"/>
  <c r="B5988"/>
  <c r="B5145"/>
  <c r="B7"/>
  <c r="B3560"/>
  <c r="B2427"/>
  <c r="B1942"/>
  <c r="B2462"/>
  <c r="B3504"/>
  <c r="B4197"/>
  <c r="B3703"/>
  <c r="B2645"/>
  <c r="B1405"/>
  <c r="B5294"/>
  <c r="B2533"/>
  <c r="B6112"/>
  <c r="B5954"/>
  <c r="B2899"/>
  <c r="B5370"/>
  <c r="B2405"/>
  <c r="B1158"/>
  <c r="B10"/>
  <c r="B2743"/>
  <c r="B395"/>
  <c r="B2641"/>
  <c r="B4690"/>
  <c r="B5454"/>
  <c r="B6246"/>
  <c r="B1857"/>
  <c r="B285"/>
  <c r="B4806"/>
  <c r="B1265"/>
  <c r="B2224"/>
  <c r="B5500"/>
  <c r="B284"/>
  <c r="B715"/>
  <c r="B6034"/>
  <c r="B4531"/>
  <c r="B4419"/>
  <c r="B3762"/>
  <c r="B6097"/>
  <c r="B5371"/>
  <c r="B4662"/>
  <c r="B4568"/>
  <c r="B5771"/>
  <c r="B5732"/>
  <c r="B5713"/>
  <c r="B5703"/>
  <c r="B5424"/>
  <c r="B5682"/>
  <c r="B5421"/>
  <c r="B5242"/>
  <c r="B6008"/>
  <c r="B6140"/>
  <c r="B5786"/>
  <c r="B1805"/>
  <c r="B3412"/>
  <c r="B214"/>
  <c r="B1275"/>
  <c r="B4055"/>
  <c r="B5960"/>
  <c r="B2457"/>
  <c r="B2582"/>
  <c r="B2547"/>
  <c r="B4610"/>
  <c r="B1994"/>
  <c r="B1036"/>
  <c r="B3002"/>
  <c r="B2144"/>
  <c r="B2075"/>
  <c r="B3233"/>
  <c r="B2040"/>
  <c r="B3116"/>
  <c r="B1297"/>
  <c r="B1323"/>
  <c r="B2414"/>
  <c r="B3148"/>
  <c r="B637"/>
  <c r="B1677"/>
  <c r="B3038"/>
  <c r="B5019"/>
  <c r="B2393"/>
  <c r="B3025"/>
  <c r="B4692"/>
  <c r="B4925"/>
  <c r="B4508"/>
  <c r="B5758"/>
  <c r="B5488"/>
  <c r="B567"/>
  <c r="B1512"/>
  <c r="B5331"/>
  <c r="B5476"/>
  <c r="B409"/>
  <c r="B4669"/>
  <c r="B1971"/>
  <c r="B5364"/>
  <c r="B593"/>
  <c r="B4550"/>
  <c r="B3610"/>
  <c r="B4352"/>
  <c r="B5803"/>
  <c r="B5391"/>
  <c r="B4762"/>
  <c r="B1712"/>
  <c r="B4656"/>
  <c r="B4014"/>
  <c r="B4953"/>
  <c r="B4980"/>
  <c r="B234"/>
  <c r="B1272"/>
  <c r="B1620"/>
  <c r="B4778"/>
  <c r="B4348"/>
  <c r="B3222"/>
  <c r="B1901"/>
  <c r="B5866"/>
  <c r="B5628"/>
  <c r="B3466"/>
  <c r="B5286"/>
  <c r="B4634"/>
  <c r="B5495"/>
  <c r="B2331"/>
  <c r="B2634"/>
  <c r="B3172"/>
  <c r="B1178"/>
  <c r="B3498"/>
  <c r="B2342"/>
  <c r="B310"/>
  <c r="B2820"/>
  <c r="B5692"/>
  <c r="B1431"/>
  <c r="B1903"/>
  <c r="B1850"/>
  <c r="B4286"/>
  <c r="B5268"/>
  <c r="B2391"/>
  <c r="B6163"/>
  <c r="B613"/>
  <c r="B1469"/>
  <c r="B103"/>
  <c r="B272"/>
  <c r="B6065"/>
  <c r="B4688"/>
  <c r="B5735"/>
  <c r="B244"/>
  <c r="B4908"/>
  <c r="B4677"/>
  <c r="B4190"/>
  <c r="B4812"/>
  <c r="B4615"/>
  <c r="B3902"/>
  <c r="B5040"/>
  <c r="B3063"/>
  <c r="B1843"/>
  <c r="B462"/>
  <c r="B4260"/>
  <c r="B3117"/>
  <c r="B4819"/>
  <c r="B5859"/>
  <c r="B3694"/>
  <c r="B4963"/>
  <c r="B5794"/>
  <c r="B4859"/>
  <c r="B571"/>
  <c r="B4263"/>
  <c r="B1515"/>
  <c r="B2854"/>
  <c r="B4644"/>
  <c r="B6068"/>
  <c r="B4943"/>
  <c r="B4450"/>
  <c r="B4109"/>
  <c r="B2950"/>
  <c r="B1725"/>
  <c r="B2411"/>
  <c r="B2550"/>
  <c r="B2444"/>
  <c r="B1875"/>
  <c r="B1905"/>
  <c r="B201"/>
  <c r="B2058"/>
  <c r="B4418"/>
  <c r="B3757"/>
  <c r="B2568"/>
  <c r="B4443"/>
  <c r="B1499"/>
  <c r="B5863"/>
  <c r="B2115"/>
  <c r="B2712"/>
  <c r="B2901"/>
  <c r="B2136"/>
  <c r="B2476"/>
  <c r="B3680"/>
  <c r="B2382"/>
  <c r="B1539"/>
  <c r="B2473"/>
  <c r="B2047"/>
  <c r="B5355"/>
  <c r="B1051"/>
  <c r="B574"/>
  <c r="B3146"/>
  <c r="B2237"/>
  <c r="B5189"/>
  <c r="B5782"/>
  <c r="B2056"/>
  <c r="B4232"/>
  <c r="B5330"/>
  <c r="B5429"/>
  <c r="B5587"/>
  <c r="B4075"/>
  <c r="B152"/>
  <c r="B4379"/>
  <c r="B1026"/>
  <c r="B5412"/>
  <c r="B6073"/>
  <c r="B2782"/>
  <c r="B4153"/>
  <c r="B1415"/>
  <c r="B515"/>
  <c r="B4049"/>
  <c r="B5430"/>
  <c r="B5478"/>
  <c r="B4554"/>
  <c r="B131"/>
  <c r="B3107"/>
  <c r="B3639"/>
  <c r="B1331"/>
  <c r="B5245"/>
  <c r="B4242"/>
  <c r="B4950"/>
  <c r="B5293"/>
  <c r="B4750"/>
  <c r="B5637"/>
  <c r="B4510"/>
  <c r="B4951"/>
  <c r="B5125"/>
  <c r="B5540"/>
  <c r="B2980"/>
  <c r="B2507"/>
  <c r="B770"/>
  <c r="B1408"/>
  <c r="B5057"/>
  <c r="B2917"/>
  <c r="B3125"/>
  <c r="B1365"/>
  <c r="B2365"/>
  <c r="B5108"/>
  <c r="B4202"/>
  <c r="B1114"/>
  <c r="B2571"/>
  <c r="B1776"/>
  <c r="B5222"/>
  <c r="B271"/>
  <c r="B4358"/>
  <c r="B1916"/>
  <c r="B4881"/>
  <c r="B3061"/>
  <c r="B5236"/>
  <c r="B1941"/>
  <c r="B212"/>
  <c r="B4599"/>
  <c r="B528"/>
  <c r="B1978"/>
  <c r="B2734"/>
  <c r="B176"/>
  <c r="B1550"/>
  <c r="B5759"/>
  <c r="B4011"/>
  <c r="B2489"/>
  <c r="B1559"/>
  <c r="B5835"/>
  <c r="B1342"/>
  <c r="B2436"/>
  <c r="B1283"/>
  <c r="B4712"/>
  <c r="B1307"/>
  <c r="B3709"/>
  <c r="B2548"/>
  <c r="B2777"/>
  <c r="B798"/>
  <c r="B2151"/>
  <c r="B2008"/>
  <c r="B2992"/>
  <c r="B1276"/>
  <c r="B5504"/>
  <c r="B6094"/>
  <c r="B1196"/>
  <c r="B557"/>
  <c r="B5438"/>
  <c r="B3067"/>
  <c r="B5663"/>
  <c r="B772"/>
  <c r="B805"/>
  <c r="B1362"/>
  <c r="B3413"/>
  <c r="B6"/>
  <c r="B4212"/>
  <c r="B646"/>
  <c r="B2862"/>
  <c r="B4602"/>
  <c r="B659"/>
  <c r="B5091"/>
  <c r="B4325"/>
  <c r="B1822"/>
  <c r="B4551"/>
  <c r="B4926"/>
  <c r="B4365"/>
  <c r="B6063"/>
  <c r="B2679"/>
  <c r="B6152"/>
  <c r="B5350"/>
  <c r="B4152"/>
  <c r="B6252"/>
  <c r="B4567"/>
  <c r="B3630"/>
  <c r="B4583"/>
  <c r="B5377"/>
  <c r="B6196"/>
  <c r="B4574"/>
  <c r="B2535"/>
  <c r="B5676"/>
  <c r="B6231"/>
  <c r="B2256"/>
  <c r="B5272"/>
  <c r="B5246"/>
  <c r="B1033"/>
  <c r="B5234"/>
  <c r="B4607"/>
  <c r="B139"/>
  <c r="B5666"/>
  <c r="B6155"/>
  <c r="B5342"/>
  <c r="B5356"/>
  <c r="B4756"/>
  <c r="B6017"/>
  <c r="B4140"/>
  <c r="B4429"/>
  <c r="B2447"/>
  <c r="B5869"/>
  <c r="B3862"/>
  <c r="B6164"/>
  <c r="B115"/>
  <c r="B2385"/>
  <c r="B4968"/>
  <c r="B3509"/>
  <c r="B5503"/>
  <c r="B5953"/>
  <c r="B5897"/>
  <c r="B3329"/>
  <c r="B5211"/>
  <c r="B3537"/>
  <c r="B6099"/>
  <c r="B6165"/>
  <c r="B5856"/>
  <c r="B2110"/>
  <c r="B4844"/>
  <c r="B3722"/>
  <c r="B5058"/>
  <c r="B2424"/>
  <c r="B5534"/>
  <c r="B223"/>
  <c r="B5403"/>
  <c r="B3133"/>
  <c r="B785"/>
  <c r="B2149"/>
  <c r="B5402"/>
  <c r="B5523"/>
  <c r="B5652"/>
  <c r="B1840"/>
  <c r="B1224"/>
  <c r="B1743"/>
  <c r="B4274"/>
  <c r="B5520"/>
  <c r="B6228"/>
  <c r="B5747"/>
  <c r="B816"/>
  <c r="B4370"/>
  <c r="B5277"/>
  <c r="B4940"/>
  <c r="B5428"/>
  <c r="B5621"/>
  <c r="B5480"/>
  <c r="B336"/>
  <c r="B6173"/>
  <c r="B4578"/>
  <c r="B5397"/>
  <c r="B4579"/>
  <c r="B5834"/>
  <c r="B1110"/>
  <c r="B4802"/>
  <c r="B1639"/>
  <c r="B5720"/>
  <c r="B5128"/>
  <c r="B5552"/>
  <c r="B5542"/>
  <c r="B337"/>
  <c r="B4694"/>
  <c r="B1768"/>
  <c r="B2354"/>
  <c r="B4822"/>
  <c r="B5800"/>
  <c r="B5765"/>
  <c r="B1976"/>
  <c r="B412"/>
  <c r="B2404"/>
  <c r="B4846"/>
  <c r="B4730"/>
  <c r="B3474"/>
  <c r="B2295"/>
  <c r="B5659"/>
  <c r="B4362"/>
  <c r="B2538"/>
  <c r="B5016"/>
  <c r="B5162"/>
  <c r="B1984"/>
  <c r="B4127"/>
  <c r="B537"/>
  <c r="B2612"/>
  <c r="B5471"/>
  <c r="B1736"/>
  <c r="B2198"/>
  <c r="B2431"/>
  <c r="B2919"/>
  <c r="B1088"/>
  <c r="B1231"/>
  <c r="B919"/>
  <c r="B2299"/>
  <c r="B5743"/>
  <c r="B1938"/>
  <c r="B3983"/>
  <c r="B2615"/>
  <c r="B5639"/>
  <c r="B3198"/>
  <c r="B4729"/>
  <c r="B4077"/>
  <c r="B1854"/>
  <c r="B1087"/>
  <c r="B1919"/>
  <c r="B4128"/>
  <c r="B4052"/>
  <c r="B4824"/>
  <c r="B5281"/>
  <c r="B6144"/>
  <c r="B91"/>
  <c r="B4831"/>
  <c r="B4222"/>
  <c r="B5300"/>
  <c r="B113"/>
  <c r="B2276"/>
  <c r="B2487"/>
  <c r="B1329"/>
  <c r="B2955"/>
  <c r="B1505"/>
  <c r="B2932"/>
  <c r="B5769"/>
  <c r="B5123"/>
  <c r="B5337"/>
  <c r="B2341"/>
  <c r="B2698"/>
  <c r="B1480"/>
  <c r="B1193"/>
  <c r="B73"/>
  <c r="B4231"/>
  <c r="B3026"/>
  <c r="B240"/>
  <c r="B5721"/>
  <c r="B5631"/>
  <c r="B1948"/>
  <c r="B3688"/>
  <c r="B5766"/>
  <c r="B1259"/>
  <c r="B5780"/>
  <c r="B4167"/>
  <c r="B4189"/>
  <c r="B4748"/>
  <c r="B2837"/>
  <c r="B4317"/>
  <c r="B1466"/>
  <c r="B5961"/>
  <c r="B1626"/>
  <c r="B5840"/>
  <c r="B1390"/>
  <c r="B1746"/>
  <c r="B4890"/>
  <c r="B4123"/>
  <c r="B215"/>
  <c r="B5902"/>
  <c r="B808"/>
  <c r="B2458"/>
  <c r="B4989"/>
  <c r="B5568"/>
  <c r="B5557"/>
  <c r="B5581"/>
  <c r="B3551"/>
  <c r="B5881"/>
  <c r="B5207"/>
  <c r="B1629"/>
  <c r="B784"/>
  <c r="B1299"/>
  <c r="B492"/>
  <c r="B2428"/>
  <c r="B1702"/>
  <c r="B408"/>
  <c r="B449"/>
  <c r="B5288"/>
  <c r="B5185"/>
  <c r="B4562"/>
  <c r="B1964"/>
  <c r="B4548"/>
  <c r="B6194"/>
  <c r="B2838"/>
  <c r="B4428"/>
  <c r="B4851"/>
  <c r="B5112"/>
  <c r="B2320"/>
  <c r="B5750"/>
  <c r="B4740"/>
  <c r="B4124"/>
  <c r="B739"/>
  <c r="B583"/>
  <c r="B6205"/>
  <c r="B1106"/>
  <c r="B1467"/>
  <c r="B496"/>
  <c r="B469"/>
  <c r="B996"/>
  <c r="B182"/>
  <c r="B1157"/>
  <c r="B3014"/>
  <c r="B1428"/>
  <c r="B6258"/>
  <c r="B4432"/>
  <c r="B1414"/>
  <c r="B4047"/>
  <c r="B4825"/>
  <c r="B2889"/>
  <c r="B4267"/>
  <c r="B4701"/>
  <c r="B2973"/>
  <c r="B1121"/>
  <c r="B6145"/>
  <c r="B3157"/>
  <c r="B6100"/>
  <c r="B3616"/>
  <c r="B1349"/>
  <c r="B4575"/>
  <c r="B4194"/>
  <c r="B435"/>
  <c r="B585"/>
  <c r="B5237"/>
  <c r="B4387"/>
  <c r="B5425"/>
  <c r="B2250"/>
  <c r="B2576"/>
  <c r="B1904"/>
  <c r="B864"/>
  <c r="B5858"/>
  <c r="B3102"/>
  <c r="B361"/>
  <c r="B2085"/>
  <c r="B2390"/>
  <c r="B149"/>
  <c r="B5992"/>
  <c r="B2128"/>
  <c r="B2265"/>
  <c r="B863"/>
  <c r="B4491"/>
  <c r="B433"/>
  <c r="B5372"/>
  <c r="B2888"/>
  <c r="B5698"/>
  <c r="B296"/>
  <c r="B3497"/>
  <c r="B903"/>
  <c r="B5845"/>
  <c r="B5918"/>
  <c r="B1763"/>
  <c r="B5343"/>
  <c r="B2534"/>
  <c r="B1686"/>
  <c r="B2368"/>
  <c r="B922"/>
  <c r="B5477"/>
  <c r="B4074"/>
  <c r="B5373"/>
  <c r="B5159"/>
  <c r="B4735"/>
  <c r="B110"/>
  <c r="B5933"/>
  <c r="B107"/>
  <c r="B791"/>
  <c r="B4889"/>
  <c r="B5025"/>
  <c r="B4071"/>
  <c r="B5610"/>
  <c r="B4558"/>
  <c r="B5781"/>
  <c r="B5530"/>
  <c r="B5903"/>
  <c r="B5678"/>
  <c r="B6202"/>
  <c r="B5986"/>
  <c r="B691"/>
  <c r="B6139"/>
  <c r="B3977"/>
  <c r="B5522"/>
  <c r="B524"/>
  <c r="B6076"/>
  <c r="B5258"/>
  <c r="B5687"/>
  <c r="B3564"/>
  <c r="B2987"/>
  <c r="B2285"/>
  <c r="B2483"/>
  <c r="B3791"/>
  <c r="B1631"/>
  <c r="B3204"/>
  <c r="B853"/>
  <c r="B2297"/>
  <c r="B5439"/>
  <c r="B1338"/>
  <c r="B1049"/>
  <c r="B2664"/>
  <c r="B192"/>
  <c r="B527"/>
  <c r="B232"/>
  <c r="B1188"/>
  <c r="B6143"/>
  <c r="B2421"/>
  <c r="B5003"/>
  <c r="B4638"/>
  <c r="B1762"/>
  <c r="B4679"/>
  <c r="B2389"/>
  <c r="B217"/>
  <c r="B129"/>
  <c r="B832"/>
  <c r="B1130"/>
  <c r="B1506"/>
  <c r="B472"/>
  <c r="B114"/>
  <c r="B5997"/>
  <c r="B3336"/>
  <c r="B2764"/>
  <c r="B5332"/>
  <c r="B5878"/>
  <c r="B1896"/>
  <c r="B2552"/>
  <c r="B2373"/>
  <c r="B1061"/>
  <c r="B3155"/>
  <c r="B3037"/>
  <c r="B150"/>
  <c r="B1955"/>
  <c r="B2518"/>
  <c r="B3544"/>
  <c r="B4241"/>
  <c r="B4466"/>
  <c r="B4026"/>
  <c r="B4154"/>
  <c r="B6223"/>
  <c r="B3865"/>
  <c r="B5103"/>
  <c r="B3471"/>
  <c r="B5099"/>
  <c r="B1309"/>
  <c r="B2495"/>
  <c r="B6108"/>
  <c r="B4256"/>
  <c r="B5937"/>
  <c r="B5700"/>
  <c r="B5901"/>
  <c r="B4022"/>
  <c r="B5056"/>
  <c r="B5212"/>
  <c r="B5727"/>
  <c r="B5874"/>
  <c r="B5240"/>
  <c r="B4631"/>
  <c r="B4960"/>
  <c r="B5301"/>
  <c r="B2532"/>
  <c r="B4678"/>
  <c r="B4427"/>
  <c r="B2073"/>
  <c r="B5588"/>
  <c r="B4699"/>
  <c r="B2898"/>
  <c r="B4625"/>
  <c r="B1693"/>
  <c r="B811"/>
  <c r="B3111"/>
  <c r="B2098"/>
  <c r="B3997"/>
  <c r="B4722"/>
  <c r="B6118"/>
  <c r="B5563"/>
  <c r="B4235"/>
  <c r="B3565"/>
  <c r="B5818"/>
  <c r="B1789"/>
  <c r="B397"/>
  <c r="B4990"/>
  <c r="B1005"/>
  <c r="B2506"/>
  <c r="B2542"/>
  <c r="B2609"/>
  <c r="B2101"/>
  <c r="B5210"/>
  <c r="B4955"/>
  <c r="B1959"/>
  <c r="B1020"/>
  <c r="B833"/>
  <c r="B4651"/>
  <c r="B5709"/>
  <c r="B625"/>
  <c r="B5715"/>
  <c r="B5312"/>
  <c r="B2088"/>
  <c r="B2761"/>
  <c r="B1295"/>
  <c r="B1197"/>
  <c r="B5136"/>
  <c r="B793"/>
  <c r="B151"/>
  <c r="B1264"/>
  <c r="B5944"/>
  <c r="B5024"/>
  <c r="B5071"/>
  <c r="B2419"/>
  <c r="B1516"/>
  <c r="B522"/>
  <c r="B1877"/>
  <c r="B393"/>
  <c r="B4188"/>
  <c r="B4436"/>
  <c r="B3708"/>
  <c r="B4829"/>
  <c r="B2199"/>
  <c r="B2013"/>
  <c r="B5458"/>
  <c r="B5899"/>
  <c r="B4376"/>
  <c r="B5184"/>
  <c r="B1561"/>
  <c r="B2530"/>
  <c r="B2668"/>
  <c r="B2413"/>
  <c r="B4979"/>
  <c r="B2478"/>
  <c r="B1996"/>
  <c r="B1370"/>
  <c r="B1781"/>
  <c r="B5577"/>
  <c r="B5868"/>
  <c r="B3142"/>
  <c r="B1621"/>
  <c r="B222"/>
  <c r="B4499"/>
  <c r="B5191"/>
  <c r="B4187"/>
  <c r="B1801"/>
  <c r="B5468"/>
  <c r="B5556"/>
  <c r="B2877"/>
  <c r="B5266"/>
  <c r="B3422"/>
  <c r="B2897"/>
  <c r="B2996"/>
  <c r="B498"/>
  <c r="B3598"/>
  <c r="B5734"/>
  <c r="B1790"/>
  <c r="B4994"/>
  <c r="B848"/>
  <c r="B3447"/>
  <c r="B3976"/>
  <c r="B4289"/>
  <c r="B1619"/>
  <c r="B3482"/>
  <c r="B6067"/>
  <c r="B3496"/>
  <c r="B604"/>
  <c r="B2031"/>
  <c r="B1738"/>
  <c r="B5958"/>
  <c r="B2512"/>
  <c r="B4850"/>
  <c r="B5884"/>
  <c r="B3488"/>
  <c r="B5414"/>
  <c r="B1659"/>
  <c r="B5450"/>
  <c r="B1932"/>
  <c r="B4736"/>
  <c r="B4185"/>
  <c r="B354"/>
  <c r="B562"/>
  <c r="B4369"/>
  <c r="B3550"/>
  <c r="B5593"/>
  <c r="B2472"/>
  <c r="B4697"/>
  <c r="B2940"/>
  <c r="B6138"/>
  <c r="B6091"/>
  <c r="B4290"/>
  <c r="B1172"/>
  <c r="B422"/>
  <c r="B3263"/>
  <c r="B318"/>
  <c r="B387"/>
  <c r="B1952"/>
  <c r="B3808"/>
  <c r="B1037"/>
  <c r="B1860"/>
  <c r="B4872"/>
  <c r="B2084"/>
  <c r="B5489"/>
  <c r="B3986"/>
  <c r="B3156"/>
  <c r="B1627"/>
  <c r="B1332"/>
  <c r="B649"/>
  <c r="B1609"/>
  <c r="B2120"/>
  <c r="B2460"/>
  <c r="B773"/>
  <c r="B5795"/>
  <c r="B2345"/>
  <c r="B4538"/>
  <c r="B1548"/>
  <c r="B5648"/>
  <c r="B137"/>
  <c r="B3093"/>
  <c r="B4768"/>
  <c r="B6079"/>
  <c r="B459"/>
  <c r="B1151"/>
  <c r="B4901"/>
  <c r="B850"/>
  <c r="B5311"/>
  <c r="B3179"/>
  <c r="B796"/>
  <c r="B1591"/>
  <c r="B755"/>
  <c r="B4930"/>
  <c r="B6141"/>
  <c r="B3569"/>
  <c r="B101"/>
  <c r="B431"/>
  <c r="B4522"/>
  <c r="B5623"/>
  <c r="B351"/>
  <c r="B5262"/>
  <c r="B405"/>
  <c r="B5926"/>
  <c r="B694"/>
  <c r="B4654"/>
  <c r="B4530"/>
  <c r="B4181"/>
  <c r="B5924"/>
  <c r="B4991"/>
  <c r="B868"/>
  <c r="B4648"/>
  <c r="B844"/>
  <c r="B1601"/>
  <c r="B4898"/>
  <c r="B4388"/>
  <c r="B4430"/>
  <c r="B6179"/>
  <c r="B1962"/>
  <c r="B4978"/>
  <c r="B4502"/>
  <c r="B6212"/>
  <c r="B4408"/>
  <c r="B5608"/>
  <c r="B3984"/>
  <c r="B6019"/>
  <c r="B3518"/>
  <c r="B4792"/>
  <c r="B5570"/>
  <c r="B4555"/>
  <c r="B2569"/>
  <c r="B2593"/>
  <c r="B6105"/>
  <c r="B5799"/>
  <c r="B5114"/>
  <c r="B2407"/>
  <c r="B195"/>
  <c r="B1186"/>
  <c r="B4904"/>
  <c r="B3021"/>
  <c r="B2943"/>
  <c r="B1906"/>
  <c r="B1810"/>
  <c r="B2338"/>
  <c r="B1085"/>
  <c r="B4917"/>
  <c r="B1637"/>
  <c r="B1217"/>
  <c r="B1730"/>
  <c r="B1361"/>
  <c r="B375"/>
  <c r="B4742"/>
  <c r="B3127"/>
  <c r="B316"/>
  <c r="B489"/>
  <c r="B5195"/>
  <c r="B3515"/>
  <c r="B5920"/>
  <c r="B1726"/>
  <c r="B1943"/>
  <c r="B971"/>
  <c r="B6175"/>
  <c r="B5817"/>
  <c r="B3022"/>
  <c r="B5783"/>
  <c r="B4218"/>
  <c r="B2895"/>
  <c r="B5798"/>
  <c r="B3964"/>
  <c r="B4534"/>
  <c r="B6051"/>
  <c r="B599"/>
  <c r="B1951"/>
  <c r="B401"/>
  <c r="B5742"/>
  <c r="B4743"/>
  <c r="B4481"/>
  <c r="B2967"/>
  <c r="B3081"/>
  <c r="B735"/>
  <c r="B4791"/>
  <c r="B3253"/>
  <c r="B1384"/>
  <c r="B1734"/>
  <c r="B5772"/>
  <c r="B4118"/>
  <c r="B4726"/>
  <c r="B4489"/>
  <c r="B829"/>
  <c r="B1935"/>
  <c r="B5235"/>
  <c r="B1761"/>
  <c r="B4147"/>
  <c r="B4307"/>
  <c r="B5951"/>
  <c r="B4839"/>
  <c r="B4649"/>
  <c r="B5531"/>
  <c r="B3787"/>
  <c r="B6207"/>
  <c r="B4333"/>
  <c r="B3432"/>
  <c r="B3386"/>
  <c r="B6128"/>
  <c r="B319"/>
  <c r="B4999"/>
  <c r="B465"/>
  <c r="B2522"/>
  <c r="B3453"/>
  <c r="B1614"/>
  <c r="B548"/>
  <c r="B4862"/>
  <c r="B5492"/>
  <c r="B1510"/>
  <c r="B3267"/>
  <c r="B2606"/>
  <c r="B2813"/>
  <c r="B3089"/>
  <c r="B6018"/>
  <c r="B5026"/>
  <c r="B4528"/>
  <c r="B3096"/>
  <c r="B6199"/>
  <c r="B4130"/>
  <c r="B4297"/>
  <c r="B4095"/>
  <c r="B2984"/>
  <c r="B6146"/>
  <c r="B4665"/>
  <c r="B3799"/>
  <c r="B1872"/>
  <c r="B3451"/>
  <c r="B5431"/>
  <c r="B2736"/>
  <c r="B1811"/>
  <c r="B2589"/>
  <c r="B1667"/>
  <c r="B1473"/>
  <c r="B2596"/>
  <c r="B5253"/>
  <c r="B5632"/>
  <c r="B749"/>
  <c r="B766"/>
  <c r="B4545"/>
  <c r="B546"/>
  <c r="B4585"/>
  <c r="B6022"/>
  <c r="B518"/>
  <c r="B1604"/>
  <c r="B2277"/>
  <c r="B4065"/>
  <c r="B3582"/>
  <c r="B3662"/>
  <c r="B3331"/>
  <c r="B3070"/>
  <c r="B5653"/>
  <c r="B6237"/>
  <c r="B2598"/>
  <c r="B1737"/>
  <c r="B1690"/>
  <c r="B1242"/>
  <c r="B1788"/>
  <c r="B5722"/>
  <c r="B2339"/>
  <c r="B1243"/>
  <c r="B1156"/>
  <c r="B4340"/>
  <c r="B5232"/>
  <c r="B1928"/>
  <c r="B4505"/>
  <c r="B3145"/>
  <c r="B4813"/>
  <c r="B4799"/>
  <c r="B667"/>
  <c r="B718"/>
  <c r="B4275"/>
  <c r="B3848"/>
  <c r="B5387"/>
  <c r="B420"/>
  <c r="B2861"/>
  <c r="B1813"/>
  <c r="B2689"/>
  <c r="B2409"/>
  <c r="B3174"/>
  <c r="B2429"/>
  <c r="B5405"/>
  <c r="B4079"/>
  <c r="B1651"/>
  <c r="B5891"/>
  <c r="B1802"/>
  <c r="B1708"/>
  <c r="B1699"/>
  <c r="B1871"/>
  <c r="B1057"/>
  <c r="B1589"/>
  <c r="B2474"/>
  <c r="B2202"/>
  <c r="B5382"/>
  <c r="B1836"/>
  <c r="B3170"/>
  <c r="B745"/>
  <c r="B5349"/>
  <c r="B6000"/>
  <c r="B111"/>
  <c r="B6127"/>
  <c r="B1269"/>
  <c r="B909"/>
  <c r="B1673"/>
  <c r="B5118"/>
  <c r="B1583"/>
  <c r="B4380"/>
  <c r="B5775"/>
  <c r="B1842"/>
  <c r="B2860"/>
  <c r="B1446"/>
  <c r="B6178"/>
  <c r="B2442"/>
  <c r="B186"/>
  <c r="B302"/>
  <c r="B1538"/>
  <c r="B1450"/>
  <c r="B1563"/>
  <c r="B2700"/>
  <c r="B4476"/>
  <c r="B1855"/>
  <c r="B5251"/>
  <c r="B5306"/>
  <c r="B5037"/>
  <c r="B2918"/>
  <c r="B2003"/>
  <c r="B1493"/>
  <c r="B4527"/>
  <c r="B1982"/>
  <c r="B869"/>
  <c r="B25"/>
  <c r="B4204"/>
  <c r="B4391"/>
  <c r="B1672"/>
  <c r="B1494"/>
  <c r="B3802"/>
  <c r="B1797"/>
  <c r="B606"/>
  <c r="B1596"/>
  <c r="B5849"/>
  <c r="B3884"/>
  <c r="B6045"/>
  <c r="B907"/>
  <c r="B2037"/>
  <c r="B1159"/>
  <c r="B1713"/>
  <c r="B305"/>
  <c r="B1598"/>
  <c r="B4640"/>
  <c r="B3624"/>
  <c r="B4415"/>
  <c r="B247"/>
  <c r="B5047"/>
  <c r="B61"/>
  <c r="B4681"/>
  <c r="B237"/>
  <c r="B3637"/>
  <c r="B2829"/>
  <c r="B309"/>
  <c r="B421"/>
  <c r="B4936"/>
  <c r="B5325"/>
  <c r="B1595"/>
  <c r="B280"/>
  <c r="B262"/>
  <c r="B4173"/>
  <c r="B1940"/>
  <c r="B3758"/>
  <c r="B2502"/>
  <c r="B5388"/>
  <c r="B3031"/>
  <c r="B357"/>
  <c r="B1503"/>
  <c r="B142"/>
  <c r="B5273"/>
  <c r="B4083"/>
  <c r="B954"/>
  <c r="B4749"/>
  <c r="B5116"/>
  <c r="B2828"/>
  <c r="B4739"/>
  <c r="B4314"/>
  <c r="B4349"/>
  <c r="B4969"/>
  <c r="B3641"/>
  <c r="B3587"/>
  <c r="B3978"/>
  <c r="B4577"/>
  <c r="B6004"/>
  <c r="B614"/>
  <c r="B5105"/>
  <c r="B3640"/>
  <c r="B4909"/>
  <c r="B5446"/>
  <c r="B3530"/>
  <c r="B3003"/>
  <c r="B2142"/>
  <c r="B1675"/>
  <c r="B688"/>
  <c r="B2827"/>
  <c r="B2741"/>
  <c r="B4198"/>
  <c r="B3035"/>
  <c r="B4056"/>
  <c r="B2001"/>
  <c r="B1397"/>
  <c r="B2481"/>
  <c r="B1166"/>
  <c r="B1557"/>
  <c r="B3252"/>
  <c r="B602"/>
  <c r="B1154"/>
  <c r="B1998"/>
  <c r="B2746"/>
  <c r="B6081"/>
  <c r="B1356"/>
  <c r="B2117"/>
  <c r="B6255"/>
  <c r="B2858"/>
  <c r="B1416"/>
  <c r="B4546"/>
  <c r="B1513"/>
  <c r="B4854"/>
  <c r="B615"/>
  <c r="B2562"/>
  <c r="B57"/>
  <c r="B2513"/>
  <c r="B3188"/>
  <c r="B3287"/>
  <c r="B526"/>
  <c r="B4005"/>
  <c r="B5689"/>
  <c r="B1256"/>
  <c r="B1876"/>
  <c r="B5768"/>
  <c r="B2042"/>
  <c r="B4129"/>
  <c r="B5979"/>
  <c r="B5755"/>
  <c r="B4853"/>
  <c r="B5977"/>
  <c r="B5642"/>
  <c r="B3503"/>
  <c r="B5549"/>
  <c r="B4719"/>
  <c r="B394"/>
  <c r="B6181"/>
  <c r="B2696"/>
  <c r="B3719"/>
  <c r="B5079"/>
  <c r="B5239"/>
  <c r="B860"/>
  <c r="B6104"/>
  <c r="B4171"/>
  <c r="B2500"/>
  <c r="B5440"/>
  <c r="B1501"/>
  <c r="B5844"/>
  <c r="B6114"/>
  <c r="B5319"/>
  <c r="B5287"/>
  <c r="B696"/>
  <c r="B4462"/>
  <c r="B1772"/>
  <c r="B317"/>
  <c r="B4879"/>
  <c r="B205"/>
  <c r="B660"/>
  <c r="B5538"/>
  <c r="B4121"/>
  <c r="B389"/>
  <c r="B1462"/>
  <c r="B5879"/>
  <c r="B3893"/>
  <c r="B5955"/>
  <c r="B678"/>
  <c r="B5813"/>
  <c r="B6239"/>
  <c r="B726"/>
  <c r="B2687"/>
  <c r="B4309"/>
  <c r="B5442"/>
  <c r="B5375"/>
  <c r="B1327"/>
  <c r="B4646"/>
  <c r="B3684"/>
  <c r="B4910"/>
  <c r="B4823"/>
  <c r="B2740"/>
  <c r="B49"/>
  <c r="B3506"/>
  <c r="B1709"/>
  <c r="B4863"/>
  <c r="B1236"/>
  <c r="B3159"/>
  <c r="B2273"/>
  <c r="B2446"/>
  <c r="B6238"/>
  <c r="B1341"/>
  <c r="B2049"/>
  <c r="B5831"/>
  <c r="B365"/>
  <c r="B4378"/>
  <c r="B5197"/>
  <c r="B5383"/>
  <c r="B1372"/>
  <c r="B4660"/>
  <c r="B1818"/>
  <c r="B1080"/>
  <c r="B554"/>
  <c r="B1089"/>
  <c r="B2605"/>
  <c r="B6200"/>
  <c r="B2370"/>
  <c r="B198"/>
  <c r="B5975"/>
  <c r="B4517"/>
  <c r="B1118"/>
  <c r="B141"/>
  <c r="B2147"/>
  <c r="B2347"/>
  <c r="B2735"/>
  <c r="B6035"/>
  <c r="B2556"/>
  <c r="B3040"/>
  <c r="B5305"/>
  <c r="B2915"/>
  <c r="B4751"/>
  <c r="B4576"/>
  <c r="B259"/>
  <c r="B3153"/>
  <c r="B2336"/>
  <c r="B1749"/>
  <c r="B2914"/>
  <c r="B2789"/>
  <c r="B3521"/>
  <c r="B6264"/>
  <c r="B2137"/>
  <c r="B1373"/>
  <c r="B3554"/>
  <c r="B768"/>
  <c r="B1520"/>
  <c r="B3282"/>
  <c r="B1400"/>
  <c r="B2140"/>
  <c r="B3894"/>
  <c r="B1957"/>
  <c r="B3130"/>
  <c r="B870"/>
  <c r="B1990"/>
  <c r="B4025"/>
  <c r="B5900"/>
  <c r="B2124"/>
  <c r="B3628"/>
  <c r="B2868"/>
  <c r="B173"/>
  <c r="B4587"/>
  <c r="B4244"/>
  <c r="B1536"/>
  <c r="B3704"/>
  <c r="B4557"/>
  <c r="B4266"/>
  <c r="B5453"/>
  <c r="B5622"/>
  <c r="B1300"/>
  <c r="B126"/>
  <c r="B693"/>
  <c r="B3190"/>
  <c r="B2138"/>
  <c r="B4179"/>
  <c r="B1848"/>
  <c r="B5733"/>
  <c r="B2141"/>
  <c r="B3250"/>
  <c r="B5907"/>
  <c r="B2859"/>
  <c r="B3604"/>
  <c r="B1291"/>
  <c r="B5282"/>
  <c r="B5186"/>
  <c r="B3221"/>
  <c r="B1524"/>
  <c r="B3760"/>
  <c r="B1618"/>
  <c r="B1112"/>
  <c r="B4511"/>
  <c r="B3892"/>
  <c r="B1325"/>
  <c r="B5078"/>
  <c r="B912"/>
  <c r="B5048"/>
  <c r="B1107"/>
  <c r="B1956"/>
  <c r="B5880"/>
  <c r="B2468"/>
  <c r="B5572"/>
  <c r="B1755"/>
  <c r="B4811"/>
  <c r="B2910"/>
  <c r="B5915"/>
  <c r="B716"/>
  <c r="B4828"/>
  <c r="B5699"/>
  <c r="B6268"/>
  <c r="B5967"/>
  <c r="B2335"/>
  <c r="B5124"/>
  <c r="B4444"/>
  <c r="B564"/>
  <c r="B4931"/>
  <c r="B3843"/>
  <c r="B4621"/>
  <c r="B4161"/>
  <c r="B3912"/>
  <c r="B4205"/>
  <c r="B1758"/>
  <c r="B2240"/>
  <c r="B3590"/>
  <c r="B5919"/>
  <c r="B2677"/>
  <c r="B2682"/>
  <c r="B5710"/>
  <c r="B2255"/>
  <c r="B1435"/>
  <c r="B1071"/>
  <c r="B2386"/>
  <c r="B3041"/>
  <c r="B1254"/>
  <c r="B6131"/>
  <c r="B639"/>
  <c r="B4398"/>
  <c r="B1333"/>
  <c r="B5537"/>
  <c r="B4628"/>
  <c r="B5941"/>
  <c r="B2802"/>
  <c r="B5179"/>
  <c r="B5224"/>
  <c r="B4401"/>
  <c r="B4329"/>
  <c r="B4315"/>
  <c r="B6007"/>
  <c r="B5670"/>
  <c r="B5641"/>
  <c r="B4949"/>
  <c r="B5707"/>
  <c r="B565"/>
  <c r="B2044"/>
  <c r="B4586"/>
  <c r="B3512"/>
  <c r="B71"/>
  <c r="B3552"/>
  <c r="B4169"/>
  <c r="B5702"/>
  <c r="B1664"/>
  <c r="B5599"/>
  <c r="B3350"/>
  <c r="B1360"/>
  <c r="B4144"/>
  <c r="B464"/>
  <c r="B6156"/>
  <c r="B2510"/>
  <c r="B3005"/>
  <c r="B600"/>
  <c r="B1785"/>
  <c r="B2317"/>
  <c r="B2434"/>
  <c r="B679"/>
  <c r="B2055"/>
  <c r="B5157"/>
  <c r="B4409"/>
  <c r="B339"/>
  <c r="B4163"/>
  <c r="B4132"/>
  <c r="B5134"/>
  <c r="B1044"/>
  <c r="B5292"/>
  <c r="B231"/>
  <c r="B4643"/>
  <c r="B4031"/>
  <c r="B4892"/>
  <c r="B626"/>
  <c r="B3489"/>
  <c r="B3283"/>
  <c r="B4605"/>
  <c r="B2398"/>
  <c r="B1997"/>
  <c r="B1337"/>
  <c r="B4395"/>
  <c r="B5218"/>
  <c r="B4148"/>
  <c r="B2143"/>
  <c r="B328"/>
  <c r="B4453"/>
  <c r="B1920"/>
  <c r="B1200"/>
  <c r="B2928"/>
  <c r="B2435"/>
  <c r="B594"/>
  <c r="B2685"/>
  <c r="B332"/>
  <c r="B130"/>
  <c r="B2096"/>
  <c r="B2728"/>
  <c r="B3091"/>
  <c r="B423"/>
  <c r="B2337"/>
  <c r="B2180"/>
  <c r="B1492"/>
  <c r="B806"/>
  <c r="B813"/>
  <c r="B2976"/>
  <c r="B5173"/>
  <c r="B2400"/>
  <c r="B2384"/>
  <c r="B2344"/>
  <c r="B2323"/>
  <c r="B3216"/>
  <c r="B4437"/>
  <c r="B1160"/>
  <c r="B5122"/>
  <c r="B1308"/>
  <c r="B4708"/>
  <c r="B1687"/>
  <c r="B5535"/>
  <c r="B1191"/>
  <c r="B740"/>
  <c r="B2537"/>
  <c r="B1691"/>
  <c r="B6053"/>
  <c r="B281"/>
  <c r="B1444"/>
  <c r="B2678"/>
  <c r="B406"/>
  <c r="B28"/>
  <c r="B1042"/>
  <c r="B1070"/>
  <c r="B5526"/>
  <c r="B1433"/>
  <c r="B419"/>
  <c r="B1645"/>
  <c r="B1663"/>
  <c r="B1417"/>
  <c r="B6069"/>
  <c r="B4716"/>
  <c r="B2488"/>
  <c r="B5289"/>
  <c r="B1105"/>
  <c r="B1582"/>
  <c r="B4801"/>
  <c r="B2051"/>
  <c r="B2061"/>
  <c r="B1479"/>
  <c r="B5413"/>
  <c r="B2841"/>
  <c r="B2658"/>
  <c r="B1873"/>
  <c r="B2161"/>
  <c r="B2072"/>
  <c r="B1766"/>
  <c r="B629"/>
  <c r="B776"/>
  <c r="B4066"/>
  <c r="B810"/>
  <c r="B1865"/>
  <c r="B2660"/>
  <c r="B1041"/>
  <c r="B4948"/>
  <c r="B5839"/>
  <c r="B2501"/>
  <c r="B1443"/>
  <c r="B2092"/>
  <c r="B4411"/>
  <c r="B2909"/>
  <c r="B1143"/>
  <c r="B3074"/>
  <c r="B468"/>
  <c r="B4135"/>
  <c r="B2798"/>
  <c r="B6281"/>
  <c r="B1389"/>
  <c r="B5276"/>
  <c r="B1068"/>
  <c r="B938"/>
  <c r="B1093"/>
  <c r="B3987"/>
  <c r="B828"/>
  <c r="B2496"/>
  <c r="B5877"/>
  <c r="B2397"/>
  <c r="B4971"/>
  <c r="B1851"/>
  <c r="B4295"/>
  <c r="B4192"/>
  <c r="B1551"/>
  <c r="B1602"/>
  <c r="B2783"/>
  <c r="B2026"/>
  <c r="B3937"/>
  <c r="B4341"/>
  <c r="B87"/>
  <c r="B5691"/>
  <c r="B4211"/>
  <c r="B5701"/>
  <c r="B6117"/>
  <c r="B1829"/>
  <c r="B5249"/>
  <c r="B400"/>
  <c r="B4992"/>
  <c r="B1062"/>
  <c r="B3648"/>
  <c r="B4559"/>
  <c r="B1128"/>
  <c r="B436"/>
  <c r="B5886"/>
  <c r="B3826"/>
  <c r="B1129"/>
  <c r="B1773"/>
  <c r="B4591"/>
  <c r="B5441"/>
  <c r="B2123"/>
  <c r="B5658"/>
  <c r="B5339"/>
  <c r="B5351"/>
  <c r="B432"/>
  <c r="B4765"/>
  <c r="B3135"/>
  <c r="B6219"/>
  <c r="B1770"/>
  <c r="B2482"/>
  <c r="B1534"/>
  <c r="B2570"/>
  <c r="B2983"/>
  <c r="B3788"/>
  <c r="B4393"/>
  <c r="B1750"/>
  <c r="B5085"/>
  <c r="B6193"/>
  <c r="B398"/>
  <c r="B3527"/>
  <c r="B47"/>
  <c r="B4063"/>
  <c r="B3682"/>
  <c r="B5965"/>
  <c r="B5950"/>
  <c r="B4255"/>
  <c r="B756"/>
  <c r="B5320"/>
  <c r="B800"/>
  <c r="B1353"/>
  <c r="B4912"/>
  <c r="B733"/>
  <c r="B638"/>
  <c r="B2082"/>
  <c r="B1549"/>
  <c r="B5736"/>
  <c r="B3364"/>
  <c r="B2540"/>
  <c r="B4867"/>
  <c r="B5976"/>
  <c r="B1882"/>
  <c r="B4932"/>
  <c r="B4714"/>
  <c r="B1800"/>
  <c r="B6222"/>
  <c r="B2793"/>
  <c r="B4659"/>
  <c r="B6050"/>
  <c r="B1090"/>
  <c r="B5740"/>
  <c r="B5010"/>
  <c r="B1838"/>
  <c r="B6172"/>
  <c r="B885"/>
  <c r="B1171"/>
  <c r="B86"/>
  <c r="B4361"/>
  <c r="B1778"/>
  <c r="B3657"/>
  <c r="B2109"/>
  <c r="B2280"/>
  <c r="B2521"/>
  <c r="B299"/>
  <c r="B641"/>
  <c r="B763"/>
  <c r="B1238"/>
  <c r="B2209"/>
  <c r="B1072"/>
  <c r="B2212"/>
  <c r="B521"/>
  <c r="B4706"/>
  <c r="B2245"/>
  <c r="B5723"/>
  <c r="B3896"/>
  <c r="B156"/>
  <c r="B2544"/>
  <c r="B1936"/>
  <c r="B4623"/>
  <c r="B6283"/>
  <c r="B775"/>
  <c r="B601"/>
  <c r="B3192"/>
  <c r="B4543"/>
  <c r="B1095"/>
  <c r="B2755"/>
  <c r="B154"/>
  <c r="B5389"/>
  <c r="B4318"/>
  <c r="B2271"/>
  <c r="B4800"/>
  <c r="B1556"/>
  <c r="B1274"/>
  <c r="B1140"/>
  <c r="B2884"/>
  <c r="B790"/>
  <c r="B1098"/>
  <c r="B1339"/>
  <c r="B2438"/>
  <c r="B2079"/>
  <c r="B2034"/>
  <c r="B4150"/>
  <c r="B5573"/>
  <c r="B2023"/>
  <c r="B3653"/>
  <c r="B542"/>
  <c r="B4292"/>
  <c r="B4655"/>
  <c r="B6234"/>
  <c r="B5482"/>
  <c r="B5838"/>
  <c r="B5686"/>
  <c r="B135"/>
  <c r="B56"/>
  <c r="B4518"/>
  <c r="B3887"/>
  <c r="B3426"/>
  <c r="B1077"/>
  <c r="B6061"/>
  <c r="B1514"/>
  <c r="B5693"/>
  <c r="B5060"/>
  <c r="B714"/>
  <c r="B3286"/>
  <c r="B1485"/>
  <c r="B672"/>
  <c r="B1132"/>
  <c r="B4693"/>
  <c r="B5952"/>
  <c r="B1484"/>
  <c r="B589"/>
  <c r="B5254"/>
  <c r="B167"/>
  <c r="B4203"/>
  <c r="B802"/>
  <c r="B822"/>
  <c r="B777"/>
  <c r="B1981"/>
  <c r="B516"/>
  <c r="B2545"/>
  <c r="B3425"/>
  <c r="B4946"/>
  <c r="B858"/>
  <c r="B1883"/>
  <c r="B416"/>
  <c r="B6153"/>
  <c r="B5913"/>
  <c r="B5827"/>
  <c r="B2913"/>
  <c r="B5832"/>
  <c r="B4600"/>
  <c r="B384"/>
  <c r="B2059"/>
  <c r="B1844"/>
  <c r="B2166"/>
  <c r="B2908"/>
  <c r="B1852"/>
  <c r="B849"/>
  <c r="B4440"/>
  <c r="B2333"/>
  <c r="B3058"/>
  <c r="B541"/>
  <c r="B2203"/>
  <c r="B3907"/>
  <c r="B2998"/>
  <c r="B624"/>
  <c r="B97"/>
  <c r="B760"/>
  <c r="B2443"/>
  <c r="B5930"/>
  <c r="B4658"/>
  <c r="B1742"/>
  <c r="B1862"/>
  <c r="B1078"/>
  <c r="B3164"/>
  <c r="B1454"/>
  <c r="B6184"/>
  <c r="B2763"/>
  <c r="B2305"/>
  <c r="B216"/>
  <c r="B5656"/>
  <c r="B3254"/>
  <c r="B2449"/>
  <c r="B3259"/>
  <c r="B4250"/>
  <c r="B2985"/>
  <c r="B1633"/>
  <c r="B376"/>
  <c r="B3563"/>
  <c r="B2329"/>
  <c r="B3583"/>
  <c r="B4507"/>
  <c r="B1410"/>
  <c r="B4724"/>
  <c r="B2232"/>
  <c r="B1657"/>
  <c r="B1378"/>
  <c r="B2146"/>
  <c r="B5716"/>
  <c r="B6078"/>
  <c r="B647"/>
  <c r="B630"/>
  <c r="B6229"/>
  <c r="B2346"/>
  <c r="B1579"/>
  <c r="B2779"/>
  <c r="B620"/>
  <c r="B2452"/>
  <c r="B970"/>
  <c r="B410"/>
  <c r="B2332"/>
  <c r="B1960"/>
  <c r="B1050"/>
  <c r="B2071"/>
  <c r="B445"/>
  <c r="B5142"/>
  <c r="B2301"/>
  <c r="B279"/>
  <c r="B3836"/>
  <c r="B1074"/>
  <c r="B4635"/>
  <c r="B762"/>
  <c r="B2349"/>
  <c r="B144"/>
  <c r="B605"/>
  <c r="B5821"/>
  <c r="B723"/>
  <c r="B2122"/>
  <c r="B1122"/>
  <c r="B1137"/>
  <c r="B1268"/>
  <c r="B3057"/>
  <c r="B2553"/>
  <c r="B1054"/>
  <c r="B4261"/>
  <c r="B5088"/>
  <c r="B836"/>
  <c r="B3266"/>
  <c r="B1863"/>
  <c r="B1113"/>
  <c r="B4612"/>
  <c r="B2524"/>
  <c r="B4560"/>
  <c r="B2415"/>
  <c r="B3137"/>
  <c r="B3650"/>
  <c r="B852"/>
  <c r="B1509"/>
  <c r="B5787"/>
  <c r="B1060"/>
  <c r="B5583"/>
  <c r="B4666"/>
  <c r="B136"/>
  <c r="B4170"/>
  <c r="B1907"/>
  <c r="B2216"/>
  <c r="B6027"/>
  <c r="B5169"/>
  <c r="B1280"/>
  <c r="B3228"/>
  <c r="B147"/>
  <c r="B4439"/>
  <c r="B5862"/>
  <c r="B2843"/>
  <c r="B2364"/>
  <c r="B2186"/>
  <c r="B687"/>
  <c r="B1221"/>
  <c r="B2097"/>
  <c r="B1977"/>
  <c r="B2159"/>
  <c r="B6015"/>
  <c r="B1065"/>
  <c r="B1102"/>
  <c r="B2855"/>
  <c r="B1751"/>
  <c r="B2767"/>
  <c r="B1289"/>
  <c r="B804"/>
  <c r="B2826"/>
  <c r="B2936"/>
  <c r="B5141"/>
  <c r="B1545"/>
  <c r="B2690"/>
  <c r="B2154"/>
  <c r="B3077"/>
  <c r="B455"/>
  <c r="B1756"/>
  <c r="B2470"/>
  <c r="B4029"/>
  <c r="B2425"/>
  <c r="B1101"/>
  <c r="B4775"/>
  <c r="B815"/>
  <c r="B2219"/>
  <c r="B1878"/>
  <c r="B1939"/>
  <c r="B2491"/>
  <c r="B2312"/>
  <c r="B5822"/>
  <c r="B5811"/>
  <c r="B1441"/>
  <c r="B5963"/>
  <c r="B2990"/>
  <c r="B2091"/>
  <c r="B1521"/>
  <c r="B1572"/>
  <c r="B2189"/>
  <c r="B1653"/>
  <c r="B1926"/>
  <c r="B1638"/>
  <c r="B1423"/>
  <c r="B1847"/>
  <c r="B2792"/>
  <c r="B1668"/>
  <c r="B926"/>
  <c r="B6122"/>
  <c r="B1223"/>
  <c r="B759"/>
  <c r="B1399"/>
  <c r="B826"/>
  <c r="B4327"/>
  <c r="B2286"/>
  <c r="B6093"/>
  <c r="B206"/>
  <c r="B5147"/>
  <c r="B6115"/>
  <c r="B5252"/>
  <c r="B1099"/>
  <c r="B2865"/>
  <c r="B4541"/>
  <c r="B6243"/>
  <c r="B3980"/>
  <c r="B1502"/>
  <c r="B245"/>
  <c r="B3985"/>
  <c r="B1064"/>
  <c r="B3675"/>
  <c r="B1058"/>
  <c r="B5837"/>
  <c r="B1825"/>
  <c r="B1136"/>
  <c r="B1447"/>
  <c r="B5338"/>
  <c r="B4899"/>
  <c r="B386"/>
  <c r="B5864"/>
  <c r="B4460"/>
  <c r="B347"/>
  <c r="B1111"/>
  <c r="B5044"/>
  <c r="B4238"/>
  <c r="B5505"/>
  <c r="B4804"/>
  <c r="B6071"/>
  <c r="B5852"/>
  <c r="B4827"/>
  <c r="B6278"/>
  <c r="B4689"/>
  <c r="B6226"/>
  <c r="B598"/>
  <c r="B2894"/>
  <c r="B5814"/>
  <c r="B5947"/>
  <c r="B543"/>
  <c r="B5819"/>
  <c r="B4158"/>
  <c r="B4090"/>
  <c r="B5751"/>
  <c r="B5059"/>
  <c r="B5796"/>
  <c r="B4165"/>
  <c r="B4069"/>
  <c r="B644"/>
  <c r="B3578"/>
  <c r="B2839"/>
  <c r="B4149"/>
  <c r="B4837"/>
  <c r="B5469"/>
  <c r="B668"/>
  <c r="B3484"/>
  <c r="B4345"/>
  <c r="B4504"/>
  <c r="B2508"/>
  <c r="B486"/>
  <c r="B4598"/>
  <c r="B1986"/>
  <c r="B5376"/>
  <c r="B4903"/>
  <c r="B2573"/>
  <c r="B3850"/>
  <c r="B59"/>
  <c r="B3793"/>
  <c r="B4894"/>
  <c r="B1576"/>
  <c r="B3606"/>
  <c r="B4470"/>
  <c r="B3523"/>
  <c r="B4795"/>
  <c r="B2825"/>
  <c r="B5138"/>
  <c r="B1285"/>
  <c r="B2204"/>
  <c r="B6046"/>
  <c r="B5571"/>
  <c r="B5361"/>
  <c r="B4797"/>
  <c r="B3334"/>
  <c r="B1092"/>
  <c r="B5072"/>
  <c r="B5045"/>
  <c r="B6088"/>
  <c r="B1722"/>
  <c r="B4611"/>
  <c r="B5290"/>
  <c r="B3251"/>
  <c r="B3666"/>
  <c r="B263"/>
  <c r="B5643"/>
  <c r="B5815"/>
  <c r="B4923"/>
  <c r="B2477"/>
  <c r="B2526"/>
  <c r="B5202"/>
  <c r="B2681"/>
  <c r="B3536"/>
  <c r="B1669"/>
  <c r="B5214"/>
  <c r="B5452"/>
  <c r="B4338"/>
  <c r="B674"/>
  <c r="B5962"/>
  <c r="B1910"/>
  <c r="B5536"/>
  <c r="B2114"/>
  <c r="B1625"/>
  <c r="B1442"/>
  <c r="B5394"/>
  <c r="B5055"/>
  <c r="B677"/>
  <c r="B4105"/>
  <c r="B4500"/>
  <c r="B6284"/>
  <c r="B261"/>
  <c r="B859"/>
  <c r="B5994"/>
  <c r="B118"/>
  <c r="B5227"/>
  <c r="B5104"/>
  <c r="B1320"/>
  <c r="B181"/>
  <c r="B3778"/>
  <c r="B5533"/>
  <c r="B108"/>
  <c r="B2130"/>
  <c r="B2074"/>
  <c r="B1392"/>
  <c r="B4413"/>
  <c r="B902"/>
  <c r="B1335"/>
  <c r="B5201"/>
  <c r="B1203"/>
  <c r="B778"/>
  <c r="B847"/>
  <c r="B4887"/>
  <c r="B2002"/>
  <c r="B3195"/>
  <c r="B1541"/>
  <c r="B1293"/>
  <c r="B4966"/>
  <c r="B5558"/>
  <c r="B4247"/>
  <c r="B377"/>
  <c r="B5323"/>
  <c r="B5615"/>
  <c r="B3457"/>
  <c r="B5605"/>
  <c r="B2464"/>
  <c r="B2192"/>
  <c r="B824"/>
  <c r="B1294"/>
  <c r="B5731"/>
  <c r="B5807"/>
  <c r="B4553"/>
  <c r="B5451"/>
  <c r="B166"/>
  <c r="B5697"/>
  <c r="B3335"/>
  <c r="B5340"/>
  <c r="B378"/>
  <c r="B6082"/>
  <c r="B4686"/>
  <c r="B1543"/>
  <c r="B5706"/>
  <c r="B3545"/>
  <c r="B159"/>
  <c r="B6214"/>
  <c r="B4227"/>
  <c r="B4549"/>
  <c r="B774"/>
  <c r="B5298"/>
  <c r="B5335"/>
  <c r="B703"/>
  <c r="B2475"/>
  <c r="B4717"/>
  <c r="B5638"/>
  <c r="B2515"/>
  <c r="B6176"/>
  <c r="B1104"/>
  <c r="B2377"/>
  <c r="B1839"/>
  <c r="B4588"/>
  <c r="B5894"/>
  <c r="B1477"/>
  <c r="B1834"/>
  <c r="B1395"/>
  <c r="B2363"/>
  <c r="B5754"/>
  <c r="B122"/>
  <c r="B3899"/>
  <c r="B2498"/>
  <c r="B4414"/>
  <c r="B5271"/>
  <c r="B4707"/>
  <c r="B3556"/>
  <c r="B3631"/>
  <c r="B5892"/>
  <c r="B3542"/>
  <c r="B2392"/>
  <c r="B761"/>
  <c r="B6005"/>
  <c r="B3535"/>
  <c r="B3147"/>
  <c r="B4107"/>
  <c r="B1015"/>
  <c r="B3696"/>
  <c r="B2463"/>
  <c r="B5303"/>
  <c r="B4215"/>
  <c r="B2200"/>
  <c r="B603"/>
  <c r="B5785"/>
  <c r="B795"/>
  <c r="B2852"/>
  <c r="B184"/>
  <c r="B2995"/>
  <c r="B771"/>
  <c r="B1658"/>
  <c r="B2969"/>
  <c r="B1152"/>
  <c r="B1040"/>
  <c r="B1643"/>
  <c r="B797"/>
  <c r="B4905"/>
  <c r="B5158"/>
  <c r="B283"/>
  <c r="B3214"/>
  <c r="B728"/>
  <c r="B6042"/>
  <c r="B588"/>
  <c r="B1674"/>
  <c r="B5400"/>
  <c r="B4099"/>
  <c r="B1744"/>
  <c r="B1376"/>
  <c r="B4477"/>
  <c r="B3990"/>
  <c r="B838"/>
  <c r="B2111"/>
  <c r="B369"/>
  <c r="B1437"/>
  <c r="B5274"/>
  <c r="B104"/>
  <c r="B6024"/>
  <c r="B5316"/>
  <c r="B3712"/>
  <c r="B3187"/>
  <c r="B2558"/>
  <c r="B1642"/>
  <c r="B2912"/>
  <c r="B209"/>
  <c r="B4942"/>
  <c r="B2086"/>
  <c r="B5183"/>
  <c r="B5512"/>
  <c r="B4293"/>
  <c r="B4410"/>
  <c r="B306"/>
  <c r="B4175"/>
  <c r="B4196"/>
  <c r="B1281"/>
  <c r="B1420"/>
  <c r="B3516"/>
  <c r="B1031"/>
  <c r="B1382"/>
  <c r="B3671"/>
  <c r="B5193"/>
  <c r="B1610"/>
  <c r="B6266"/>
  <c r="B1970"/>
  <c r="B5053"/>
  <c r="B5996"/>
  <c r="B3406"/>
  <c r="B5082"/>
  <c r="B6041"/>
  <c r="B4330"/>
  <c r="B5107"/>
  <c r="B1835"/>
  <c r="B746"/>
  <c r="B3869"/>
  <c r="B5043"/>
  <c r="B3079"/>
  <c r="B5993"/>
  <c r="B4151"/>
  <c r="B5385"/>
  <c r="B4744"/>
  <c r="B5163"/>
  <c r="B4885"/>
  <c r="B3743"/>
  <c r="B1108"/>
  <c r="B3454"/>
  <c r="B4597"/>
  <c r="B4884"/>
  <c r="B2380"/>
  <c r="B482"/>
  <c r="B5764"/>
  <c r="B3202"/>
  <c r="B2328"/>
  <c r="B1584"/>
  <c r="B3213"/>
  <c r="B2904"/>
  <c r="B5553"/>
  <c r="B2733"/>
  <c r="B942"/>
  <c r="B3027"/>
  <c r="B218"/>
  <c r="B1953"/>
  <c r="B2357"/>
  <c r="B4803"/>
  <c r="B4988"/>
  <c r="B842"/>
  <c r="B1993"/>
  <c r="B2244"/>
  <c r="B1891"/>
  <c r="B827"/>
  <c r="B2069"/>
  <c r="B1030"/>
  <c r="B1311"/>
  <c r="B4213"/>
  <c r="B636"/>
  <c r="B1933"/>
  <c r="B2145"/>
  <c r="B1251"/>
  <c r="B2905"/>
  <c r="B871"/>
  <c r="B5688"/>
  <c r="B5867"/>
  <c r="B1571"/>
  <c r="B4472"/>
  <c r="B81"/>
  <c r="B18"/>
  <c r="B220"/>
  <c r="B4842"/>
  <c r="B4763"/>
  <c r="B12"/>
  <c r="B2021"/>
  <c r="B2693"/>
  <c r="B5459"/>
  <c r="B1321"/>
  <c r="B3769"/>
  <c r="B2857"/>
  <c r="B5646"/>
  <c r="B4101"/>
  <c r="B1623"/>
  <c r="B5068"/>
  <c r="B4864"/>
  <c r="B178"/>
  <c r="B4895"/>
  <c r="B5357"/>
  <c r="B6154"/>
  <c r="B830"/>
  <c r="B3427"/>
  <c r="B5943"/>
  <c r="B3500"/>
  <c r="B635"/>
  <c r="B3473"/>
  <c r="B5846"/>
  <c r="B5130"/>
  <c r="B3903"/>
  <c r="B4162"/>
  <c r="B576"/>
  <c r="B2566"/>
  <c r="B5203"/>
  <c r="B5215"/>
  <c r="B364"/>
  <c r="B4841"/>
  <c r="B3443"/>
  <c r="B1286"/>
  <c r="B3693"/>
  <c r="B2283"/>
  <c r="B334"/>
  <c r="B1180"/>
  <c r="B5054"/>
  <c r="B418"/>
  <c r="B3643"/>
  <c r="B4883"/>
  <c r="B4875"/>
  <c r="B5923"/>
  <c r="B5529"/>
  <c r="B1371"/>
  <c r="B570"/>
  <c r="B2509"/>
  <c r="B1263"/>
  <c r="B2505"/>
  <c r="B3517"/>
  <c r="B551"/>
  <c r="B5341"/>
  <c r="B2423"/>
  <c r="B1432"/>
  <c r="B5619"/>
  <c r="B1495"/>
  <c r="B837"/>
  <c r="B1319"/>
  <c r="B1266"/>
  <c r="B4435"/>
  <c r="B2246"/>
  <c r="B428"/>
  <c r="B1048"/>
  <c r="B2279"/>
  <c r="B1587"/>
  <c r="B5627"/>
  <c r="B818"/>
  <c r="B2469"/>
  <c r="B2052"/>
  <c r="B5041"/>
  <c r="B1866"/>
  <c r="B3279"/>
  <c r="B930"/>
  <c r="B5231"/>
  <c r="B3981"/>
  <c r="B680"/>
  <c r="B6123"/>
  <c r="B5501"/>
  <c r="B1683"/>
  <c r="B112"/>
  <c r="B5654"/>
  <c r="B5106"/>
  <c r="B1288"/>
  <c r="B4277"/>
  <c r="B2811"/>
  <c r="B1079"/>
  <c r="B5081"/>
  <c r="B1306"/>
  <c r="B1082"/>
  <c r="B4207"/>
  <c r="B6232"/>
  <c r="B931"/>
  <c r="B4773"/>
  <c r="B1126"/>
  <c r="B99"/>
  <c r="B744"/>
  <c r="B2479"/>
  <c r="B3599"/>
  <c r="B2520"/>
  <c r="B5806"/>
  <c r="B5749"/>
  <c r="B5528"/>
  <c r="B5004"/>
  <c r="B3679"/>
  <c r="B4876"/>
  <c r="B5039"/>
  <c r="B742"/>
  <c r="B204"/>
  <c r="B1893"/>
  <c r="B1404"/>
  <c r="B2417"/>
  <c r="B2351"/>
  <c r="B4433"/>
  <c r="B2103"/>
  <c r="B5980"/>
  <c r="B5117"/>
  <c r="B2334"/>
  <c r="B80"/>
  <c r="B5204"/>
  <c r="B5267"/>
  <c r="B4480"/>
  <c r="B3325"/>
  <c r="B3362"/>
  <c r="B2499"/>
  <c r="B2426"/>
  <c r="B2221"/>
  <c r="B1717"/>
  <c r="B6256"/>
  <c r="B5956"/>
  <c r="B5172"/>
  <c r="B1011"/>
  <c r="B632"/>
  <c r="B5080"/>
  <c r="B1076"/>
  <c r="B4474"/>
  <c r="B5115"/>
  <c r="B5308"/>
  <c r="B1945"/>
  <c r="B5598"/>
  <c r="B4616"/>
  <c r="B4397"/>
  <c r="B730"/>
  <c r="B1134"/>
  <c r="B4556"/>
  <c r="B4860"/>
  <c r="B5417"/>
  <c r="B1969"/>
  <c r="B5032"/>
  <c r="B5418"/>
  <c r="B4788"/>
  <c r="B3588"/>
  <c r="B4918"/>
  <c r="B6031"/>
  <c r="B3402"/>
  <c r="B5046"/>
  <c r="B807"/>
  <c r="B4195"/>
  <c r="B5983"/>
  <c r="B4983"/>
  <c r="B4695"/>
  <c r="B1705"/>
  <c r="B6125"/>
  <c r="B1902"/>
  <c r="B769"/>
  <c r="B6262"/>
  <c r="B4769"/>
  <c r="B5348"/>
  <c r="B5073"/>
  <c r="B5855"/>
  <c r="B315"/>
  <c r="B4975"/>
  <c r="B6033"/>
  <c r="B2514"/>
  <c r="B1670"/>
  <c r="B3201"/>
  <c r="B3573"/>
  <c r="B6148"/>
  <c r="B2459"/>
  <c r="B1354"/>
  <c r="B3112"/>
  <c r="B5102"/>
  <c r="B3761"/>
  <c r="B2951"/>
  <c r="B1775"/>
  <c r="B1927"/>
  <c r="B2803"/>
  <c r="B5248"/>
  <c r="B3115"/>
  <c r="B3099"/>
  <c r="B1581"/>
  <c r="B1562"/>
  <c r="B3461"/>
  <c r="B2528"/>
  <c r="B5696"/>
  <c r="B168"/>
  <c r="B3120"/>
  <c r="B4475"/>
  <c r="B2523"/>
  <c r="B2215"/>
  <c r="B697"/>
  <c r="B2567"/>
  <c r="B4497"/>
  <c r="B4523"/>
  <c r="B4298"/>
  <c r="B330"/>
  <c r="B6240"/>
  <c r="B5250"/>
  <c r="B582"/>
  <c r="B855"/>
  <c r="B3656"/>
  <c r="B5132"/>
  <c r="B5435"/>
  <c r="B4911"/>
  <c r="B3150"/>
  <c r="B3707"/>
  <c r="B665"/>
  <c r="B4816"/>
  <c r="B1270"/>
  <c r="B2960"/>
  <c r="B4906"/>
  <c r="B5984"/>
  <c r="B4584"/>
  <c r="B5166"/>
  <c r="B5824"/>
  <c r="B3670"/>
  <c r="B5812"/>
  <c r="B4698"/>
  <c r="B3797"/>
  <c r="B5596"/>
  <c r="B2629"/>
  <c r="B6257"/>
  <c r="B1292"/>
  <c r="B1665"/>
  <c r="B2290"/>
  <c r="B4268"/>
  <c r="B4601"/>
  <c r="B5883"/>
  <c r="B5449"/>
  <c r="B3151"/>
  <c r="B5870"/>
  <c r="B3691"/>
  <c r="B6230"/>
  <c r="B4424"/>
  <c r="B3982"/>
  <c r="B5155"/>
  <c r="B2201"/>
  <c r="B1096"/>
  <c r="B3068"/>
  <c r="B1656"/>
  <c r="B3568"/>
  <c r="B4933"/>
  <c r="B2684"/>
  <c r="B3777"/>
  <c r="B640"/>
  <c r="B4381"/>
  <c r="B4725"/>
  <c r="B4206"/>
  <c r="B3901"/>
  <c r="B4542"/>
  <c r="B5456"/>
  <c r="B3418"/>
  <c r="B4818"/>
  <c r="B3992"/>
  <c r="B5466"/>
  <c r="B4246"/>
  <c r="B2486"/>
  <c r="B5265"/>
  <c r="B1425"/>
  <c r="B1115"/>
  <c r="B4603"/>
  <c r="B4253"/>
  <c r="B6171"/>
  <c r="B1531"/>
  <c r="B6136"/>
  <c r="B4464"/>
  <c r="B3011"/>
  <c r="B532"/>
  <c r="B3858"/>
  <c r="B225"/>
  <c r="B751"/>
  <c r="B463"/>
  <c r="B809"/>
  <c r="B383"/>
  <c r="B4337"/>
  <c r="B1133"/>
  <c r="B1458"/>
  <c r="B6198"/>
  <c r="B5008"/>
  <c r="B5948"/>
  <c r="B2766"/>
  <c r="B4139"/>
  <c r="B3663"/>
  <c r="B5725"/>
  <c r="B3073"/>
  <c r="B1799"/>
  <c r="B2602"/>
  <c r="B2653"/>
  <c r="B2116"/>
  <c r="B5726"/>
  <c r="B5408"/>
  <c r="B5448"/>
  <c r="B1925"/>
  <c r="B993"/>
  <c r="B4252"/>
  <c r="B6190"/>
  <c r="B4495"/>
  <c r="B2836"/>
  <c r="B311"/>
  <c r="B5152"/>
  <c r="B2956"/>
  <c r="B3898"/>
  <c r="B5823"/>
  <c r="B3069"/>
  <c r="B4608"/>
  <c r="B1666"/>
  <c r="B5062"/>
  <c r="B1440"/>
  <c r="B3874"/>
  <c r="B2083"/>
  <c r="B1434"/>
  <c r="B4782"/>
  <c r="B4273"/>
  <c r="B265"/>
  <c r="B1697"/>
  <c r="B4728"/>
  <c r="B5213"/>
  <c r="B3308"/>
  <c r="B4902"/>
  <c r="B5360"/>
  <c r="B5264"/>
  <c r="B1267"/>
  <c r="B5336"/>
  <c r="B4036"/>
  <c r="B4622"/>
  <c r="B4888"/>
  <c r="B508"/>
  <c r="B2316"/>
  <c r="B2018"/>
  <c r="B540"/>
  <c r="B4068"/>
  <c r="B517"/>
  <c r="B1348"/>
  <c r="B98"/>
  <c r="B4383"/>
  <c r="B239"/>
  <c r="B3416"/>
  <c r="B4059"/>
  <c r="B4116"/>
  <c r="B3032"/>
  <c r="B402"/>
  <c r="B3804"/>
  <c r="B3101"/>
  <c r="B2094"/>
  <c r="B3131"/>
  <c r="B5548"/>
  <c r="B4807"/>
  <c r="B1628"/>
  <c r="B23"/>
  <c r="B175"/>
  <c r="B359"/>
  <c r="B3514"/>
  <c r="B4457"/>
  <c r="B3597"/>
  <c r="B3435"/>
  <c r="B4469"/>
  <c r="B2768"/>
  <c r="B5655"/>
  <c r="B3561"/>
  <c r="B3603"/>
  <c r="B5651"/>
  <c r="B2207"/>
  <c r="B5098"/>
  <c r="B1491"/>
  <c r="B4304"/>
  <c r="B966"/>
  <c r="B1016"/>
  <c r="B4630"/>
  <c r="B2742"/>
  <c r="B5757"/>
  <c r="B695"/>
  <c r="B3975"/>
  <c r="B4878"/>
  <c r="B5086"/>
  <c r="B3019"/>
  <c r="B1617"/>
  <c r="B1262"/>
  <c r="B1387"/>
  <c r="B350"/>
  <c r="B4657"/>
  <c r="B2010"/>
  <c r="B4240"/>
  <c r="B320"/>
  <c r="B427"/>
  <c r="B3513"/>
  <c r="B6089"/>
  <c r="B5871"/>
  <c r="B1833"/>
  <c r="B5001"/>
  <c r="B3654"/>
  <c r="B5942"/>
  <c r="B4280"/>
  <c r="B3576"/>
  <c r="B3570"/>
  <c r="B4331"/>
  <c r="B4146"/>
  <c r="B5027"/>
  <c r="B2112"/>
  <c r="B5927"/>
  <c r="B5005"/>
  <c r="B75"/>
  <c r="B1457"/>
  <c r="B5779"/>
  <c r="B1009"/>
  <c r="B2692"/>
  <c r="B2303"/>
  <c r="B3015"/>
  <c r="B1718"/>
  <c r="B95"/>
  <c r="B3121"/>
  <c r="B1698"/>
  <c r="B4225"/>
  <c r="B794"/>
  <c r="B4535"/>
  <c r="B1409"/>
  <c r="B1597"/>
  <c r="B686"/>
  <c r="B2752"/>
  <c r="B1808"/>
  <c r="B3546"/>
  <c r="B6213"/>
  <c r="B724"/>
  <c r="B312"/>
  <c r="B2222"/>
  <c r="B5804"/>
  <c r="B6263"/>
  <c r="B972"/>
  <c r="B1757"/>
  <c r="B5816"/>
  <c r="B1496"/>
  <c r="B6056"/>
  <c r="B288"/>
  <c r="B3230"/>
  <c r="B4922"/>
  <c r="B4592"/>
  <c r="B4721"/>
  <c r="B188"/>
  <c r="B4593"/>
  <c r="B5042"/>
  <c r="B6101"/>
  <c r="B4606"/>
  <c r="B4868"/>
  <c r="B2269"/>
  <c r="B2957"/>
  <c r="B4134"/>
  <c r="B3094"/>
  <c r="B4296"/>
  <c r="B4321"/>
  <c r="B699"/>
  <c r="B1849"/>
  <c r="B1472"/>
  <c r="B2445"/>
  <c r="B2883"/>
  <c r="B1914"/>
  <c r="B6111"/>
  <c r="B3194"/>
  <c r="B1954"/>
  <c r="B3908"/>
  <c r="B1546"/>
  <c r="B2993"/>
  <c r="B1179"/>
  <c r="B2627"/>
  <c r="B6077"/>
  <c r="B1635"/>
  <c r="B2218"/>
  <c r="B1422"/>
  <c r="B1204"/>
  <c r="B1724"/>
  <c r="B2105"/>
  <c r="B2134"/>
  <c r="B648"/>
  <c r="B5206"/>
  <c r="B3020"/>
  <c r="B1820"/>
  <c r="B3173"/>
  <c r="B1950"/>
  <c r="B2971"/>
  <c r="B1507"/>
  <c r="B5007"/>
  <c r="B5011"/>
  <c r="B4821"/>
  <c r="B1391"/>
  <c r="B1814"/>
  <c r="B4160"/>
  <c r="B5070"/>
  <c r="B353"/>
  <c r="B3754"/>
  <c r="B821"/>
  <c r="B4143"/>
  <c r="B4509"/>
  <c r="B3066"/>
  <c r="B2321"/>
  <c r="B256"/>
  <c r="B106"/>
  <c r="B4364"/>
  <c r="B417"/>
  <c r="B5649"/>
  <c r="B1222"/>
  <c r="B5805"/>
  <c r="B5527"/>
  <c r="B4234"/>
  <c r="B581"/>
  <c r="B1832"/>
  <c r="B5502"/>
  <c r="B4490"/>
  <c r="B5304"/>
  <c r="B92"/>
  <c r="B2591"/>
  <c r="B4670"/>
  <c r="B1599"/>
  <c r="B5309"/>
  <c r="B325"/>
  <c r="B1482"/>
  <c r="B5404"/>
  <c r="B2722"/>
  <c r="B3767"/>
  <c r="B1869"/>
  <c r="B4944"/>
  <c r="B5567"/>
  <c r="B440"/>
  <c r="B4758"/>
  <c r="B3152"/>
  <c r="B3052"/>
  <c r="B3926"/>
  <c r="B1298"/>
  <c r="B3511"/>
  <c r="B1241"/>
  <c r="B3595"/>
  <c r="B4164"/>
  <c r="B5760"/>
  <c r="B587"/>
  <c r="B2076"/>
  <c r="B4382"/>
  <c r="B487"/>
  <c r="B4810"/>
  <c r="B4820"/>
  <c r="B5887"/>
  <c r="B6215"/>
  <c r="B3673"/>
  <c r="B3062"/>
  <c r="B3996"/>
  <c r="B5586"/>
  <c r="B5949"/>
  <c r="B4488"/>
  <c r="B6010"/>
  <c r="B2557"/>
  <c r="B4916"/>
  <c r="B6206"/>
  <c r="B4620"/>
  <c r="B172"/>
  <c r="B5708"/>
  <c r="B4641"/>
  <c r="B4080"/>
  <c r="B4896"/>
  <c r="B4305"/>
  <c r="B3669"/>
  <c r="B3491"/>
  <c r="B3045"/>
  <c r="B6103"/>
  <c r="B3231"/>
  <c r="B1641"/>
  <c r="B1898"/>
  <c r="B4974"/>
  <c r="B1456"/>
  <c r="B2503"/>
  <c r="B2070"/>
  <c r="B1991"/>
  <c r="B4351"/>
  <c r="B5344"/>
  <c r="B4642"/>
  <c r="B6260"/>
  <c r="B5629"/>
  <c r="B4407"/>
  <c r="B2717"/>
  <c r="B3553"/>
  <c r="B4281"/>
  <c r="B4353"/>
  <c r="B6059"/>
  <c r="B3695"/>
  <c r="B64"/>
  <c r="B3385"/>
  <c r="B2258"/>
  <c r="B3242"/>
  <c r="B3698"/>
  <c r="B5830"/>
  <c r="B4764"/>
  <c r="B4133"/>
  <c r="B3118"/>
  <c r="B2739"/>
  <c r="B4323"/>
  <c r="B3000"/>
  <c r="B5487"/>
  <c r="B4367"/>
  <c r="B390"/>
  <c r="B5154"/>
  <c r="B1655"/>
  <c r="B5359"/>
  <c r="B5000"/>
  <c r="B2640"/>
  <c r="B2471"/>
  <c r="B6066"/>
  <c r="B1973"/>
  <c r="B3028"/>
  <c r="B236"/>
  <c r="B5255"/>
  <c r="B2035"/>
  <c r="B5885"/>
  <c r="B4219"/>
  <c r="B5467"/>
  <c r="B6116"/>
  <c r="B185"/>
  <c r="B2680"/>
  <c r="B5770"/>
  <c r="B4830"/>
  <c r="B5876"/>
  <c r="B4399"/>
  <c r="B2776"/>
  <c r="B4759"/>
  <c r="B3291"/>
  <c r="B6182"/>
  <c r="B4777"/>
  <c r="B4833"/>
  <c r="B1769"/>
  <c r="B6102"/>
  <c r="B4629"/>
  <c r="B4282"/>
  <c r="B5427"/>
  <c r="B5156"/>
  <c r="B2721"/>
  <c r="B2866"/>
  <c r="B2851"/>
  <c r="B1729"/>
  <c r="B2565"/>
  <c r="B3895"/>
  <c r="B1211"/>
  <c r="B3088"/>
  <c r="B5061"/>
  <c r="B1707"/>
  <c r="B5946"/>
  <c r="B656"/>
  <c r="B1120"/>
  <c r="B163"/>
  <c r="B368"/>
  <c r="B4485"/>
  <c r="B3424"/>
  <c r="B1826"/>
  <c r="B2412"/>
  <c r="B6248"/>
  <c r="B2480"/>
  <c r="B2541"/>
  <c r="B1592"/>
  <c r="B1819"/>
  <c r="B709"/>
  <c r="B2911"/>
  <c r="B2892"/>
  <c r="B657"/>
  <c r="B82"/>
  <c r="B2805"/>
  <c r="B6150"/>
  <c r="B4984"/>
  <c r="B180"/>
  <c r="B4496"/>
  <c r="B5957"/>
  <c r="B4346"/>
  <c r="B3225"/>
  <c r="B5090"/>
  <c r="B157"/>
  <c r="B5820"/>
  <c r="B559"/>
  <c r="B618"/>
  <c r="B4223"/>
  <c r="B619"/>
  <c r="B276"/>
  <c r="B5307"/>
  <c r="B5793"/>
  <c r="B5164"/>
  <c r="B5604"/>
  <c r="B743"/>
  <c r="B4683"/>
  <c r="B4855"/>
  <c r="B579"/>
  <c r="B5144"/>
  <c r="B5177"/>
  <c r="B964"/>
  <c r="B3139"/>
  <c r="B628"/>
  <c r="B5724"/>
  <c r="B5551"/>
  <c r="B3165"/>
  <c r="B725"/>
  <c r="B4073"/>
  <c r="B5810"/>
  <c r="B595"/>
  <c r="B5882"/>
  <c r="B5825"/>
  <c r="B611"/>
  <c r="B4236"/>
  <c r="B1530"/>
  <c r="B2158"/>
  <c r="B2017"/>
  <c r="B63"/>
  <c r="B5895"/>
  <c r="B2835"/>
  <c r="B3055"/>
  <c r="B6032"/>
  <c r="B5922"/>
  <c r="B5603"/>
  <c r="B1488"/>
  <c r="B4155"/>
  <c r="B5321"/>
  <c r="B227"/>
  <c r="B3621"/>
  <c r="B2410"/>
  <c r="B945"/>
  <c r="B4269"/>
  <c r="B5562"/>
  <c r="B786"/>
  <c r="B224"/>
  <c r="B623"/>
  <c r="B1937"/>
  <c r="B5174"/>
  <c r="B2781"/>
  <c r="B2399"/>
  <c r="B3664"/>
  <c r="B3210"/>
  <c r="B3374"/>
  <c r="B3618"/>
  <c r="B5217"/>
  <c r="B4357"/>
  <c r="B4741"/>
  <c r="B5151"/>
  <c r="B308"/>
  <c r="B2100"/>
  <c r="B4108"/>
  <c r="B1682"/>
  <c r="B5135"/>
  <c r="B1430"/>
  <c r="B2887"/>
  <c r="B4216"/>
  <c r="B5836"/>
  <c r="B876"/>
  <c r="B4141"/>
  <c r="B1636"/>
  <c r="B2043"/>
  <c r="B4733"/>
  <c r="B5545"/>
  <c r="B5848"/>
  <c r="B140"/>
  <c r="B5685"/>
  <c r="B3600"/>
  <c r="B3729"/>
  <c r="B610"/>
  <c r="B834"/>
  <c r="B4339"/>
  <c r="B4865"/>
  <c r="B4524"/>
  <c r="B4007"/>
  <c r="B3577"/>
  <c r="B380"/>
  <c r="B5636"/>
  <c r="B3540"/>
  <c r="B5547"/>
  <c r="B767"/>
  <c r="B5392"/>
  <c r="B3538"/>
  <c r="B4156"/>
  <c r="B3614"/>
  <c r="B5416"/>
  <c r="B1859"/>
  <c r="B2646"/>
  <c r="B5784"/>
  <c r="B5374"/>
  <c r="B1498"/>
  <c r="B6043"/>
  <c r="B1455"/>
  <c r="B2288"/>
  <c r="B1648"/>
  <c r="B6075"/>
  <c r="B3126"/>
  <c r="B109"/>
  <c r="B2374"/>
  <c r="B1644"/>
  <c r="B4446"/>
  <c r="B344"/>
  <c r="B4058"/>
  <c r="B4544"/>
  <c r="B6197"/>
  <c r="B4566"/>
  <c r="B5148"/>
  <c r="B4048"/>
  <c r="B4596"/>
  <c r="B3726"/>
  <c r="B5630"/>
  <c r="B4024"/>
  <c r="B5462"/>
  <c r="B4653"/>
  <c r="B3431"/>
  <c r="B4320"/>
  <c r="B5230"/>
  <c r="B596"/>
  <c r="B3106"/>
  <c r="B1486"/>
  <c r="B3528"/>
  <c r="B820"/>
  <c r="B2359"/>
  <c r="B2006"/>
  <c r="B3206"/>
  <c r="B3296"/>
  <c r="B2519"/>
  <c r="B6277"/>
  <c r="B3420"/>
  <c r="B1199"/>
  <c r="B1216"/>
  <c r="B243"/>
  <c r="B1173"/>
  <c r="B3047"/>
  <c r="B1603"/>
  <c r="B6120"/>
  <c r="B1142"/>
  <c r="B1786"/>
  <c r="B5261"/>
  <c r="B4609"/>
  <c r="B1681"/>
  <c r="B3007"/>
  <c r="B2938"/>
  <c r="B4700"/>
  <c r="B6012"/>
  <c r="B2879"/>
  <c r="B4934"/>
  <c r="B5938"/>
  <c r="B5741"/>
  <c r="B4294"/>
  <c r="B2484"/>
  <c r="B4745"/>
  <c r="B2817"/>
  <c r="B2327"/>
  <c r="B1487"/>
  <c r="B2376"/>
  <c r="B346"/>
  <c r="B3313"/>
  <c r="B5635"/>
  <c r="B2403"/>
  <c r="B2871"/>
  <c r="B5674"/>
  <c r="B2939"/>
  <c r="B4003"/>
  <c r="B307"/>
  <c r="B5801"/>
  <c r="B5905"/>
  <c r="B5767"/>
  <c r="B4254"/>
  <c r="B32"/>
  <c r="B3241"/>
  <c r="B252"/>
  <c r="B1782"/>
  <c r="B3134"/>
  <c r="B2282"/>
  <c r="B355"/>
  <c r="B4313"/>
  <c r="B2080"/>
  <c r="B1841"/>
  <c r="B277"/>
  <c r="B959"/>
  <c r="B3154"/>
  <c r="B210"/>
  <c r="B1374"/>
  <c r="B2402"/>
  <c r="B1201"/>
  <c r="B952"/>
  <c r="B1138"/>
  <c r="B451"/>
  <c r="B6169"/>
  <c r="B1213"/>
  <c r="B2430"/>
  <c r="B1632"/>
  <c r="B2152"/>
  <c r="B2264"/>
  <c r="B5022"/>
  <c r="B671"/>
  <c r="B1032"/>
  <c r="B5223"/>
  <c r="B1407"/>
  <c r="B1917"/>
  <c r="B4569"/>
  <c r="B1716"/>
  <c r="B704"/>
  <c r="B4676"/>
  <c r="B158"/>
  <c r="B438"/>
  <c r="B2814"/>
  <c r="B750"/>
  <c r="B2125"/>
  <c r="B2795"/>
  <c r="B3236"/>
  <c r="B736"/>
  <c r="B4098"/>
  <c r="B5746"/>
  <c r="B1980"/>
  <c r="B479"/>
  <c r="B2119"/>
  <c r="B1593"/>
  <c r="B3023"/>
  <c r="B289"/>
  <c r="B5935"/>
  <c r="B2367"/>
  <c r="B3238"/>
  <c r="B3098"/>
  <c r="B5600"/>
  <c r="B1475"/>
  <c r="B3166"/>
  <c r="B878"/>
  <c r="B2025"/>
  <c r="B6058"/>
  <c r="B1700"/>
  <c r="B867"/>
  <c r="B754"/>
  <c r="B2095"/>
  <c r="B2325"/>
  <c r="B407"/>
  <c r="B2362"/>
  <c r="B2093"/>
  <c r="B1547"/>
  <c r="B2539"/>
  <c r="B2714"/>
  <c r="B702"/>
  <c r="B708"/>
  <c r="B1966"/>
  <c r="B817"/>
  <c r="B1580"/>
  <c r="B3223"/>
  <c r="B3158"/>
  <c r="B545"/>
  <c r="B2139"/>
  <c r="B6180"/>
  <c r="B1710"/>
  <c r="B3284"/>
  <c r="B713"/>
  <c r="B1177"/>
  <c r="B69"/>
  <c r="B388"/>
  <c r="B1116"/>
  <c r="B177"/>
  <c r="B4589"/>
  <c r="B3185"/>
  <c r="B366"/>
  <c r="B374"/>
  <c r="B1568"/>
  <c r="B1853"/>
  <c r="B2572"/>
  <c r="B4390"/>
  <c r="B4157"/>
  <c r="B6267"/>
  <c r="B1881"/>
  <c r="B1067"/>
  <c r="B1703"/>
  <c r="B2948"/>
  <c r="B2619"/>
  <c r="B4752"/>
  <c r="B4276"/>
  <c r="B2994"/>
  <c r="B4355"/>
  <c r="B6218"/>
  <c r="B6014"/>
  <c r="B3602"/>
  <c r="B2009"/>
  <c r="B5279"/>
  <c r="B5590"/>
  <c r="B6241"/>
  <c r="B5018"/>
  <c r="B4571"/>
  <c r="B3677"/>
  <c r="B2448"/>
  <c r="B4291"/>
  <c r="B2220"/>
  <c r="B2997"/>
  <c r="B381"/>
  <c r="B4487"/>
  <c r="B719"/>
  <c r="B4977"/>
  <c r="B531"/>
  <c r="B1692"/>
  <c r="B782"/>
  <c r="B5064"/>
  <c r="B5762"/>
  <c r="B4350"/>
  <c r="B5028"/>
  <c r="B5671"/>
  <c r="B1497"/>
  <c r="B5049"/>
  <c r="B3642"/>
  <c r="B5857"/>
  <c r="B5020"/>
  <c r="B4145"/>
  <c r="B5888"/>
  <c r="B5455"/>
  <c r="B4513"/>
  <c r="B3269"/>
  <c r="B3993"/>
  <c r="B5187"/>
  <c r="B5017"/>
  <c r="B6162"/>
  <c r="B2799"/>
  <c r="B4104"/>
  <c r="B4463"/>
  <c r="B2379"/>
  <c r="B3140"/>
  <c r="B5865"/>
  <c r="B4647"/>
  <c r="B2156"/>
  <c r="B4336"/>
  <c r="B566"/>
  <c r="B3681"/>
  <c r="B5432"/>
  <c r="B5021"/>
  <c r="B4952"/>
  <c r="B5792"/>
  <c r="B5914"/>
  <c r="B3547"/>
  <c r="B3721"/>
  <c r="B4438"/>
  <c r="B4360"/>
  <c r="B4809"/>
  <c r="B4732"/>
  <c r="B879"/>
  <c r="B5683"/>
  <c r="B4857"/>
  <c r="B845"/>
  <c r="B843"/>
  <c r="B3072"/>
  <c r="B764"/>
  <c r="B1063"/>
  <c r="B4191"/>
  <c r="B3956"/>
  <c r="B3311"/>
  <c r="B4897"/>
  <c r="B4704"/>
  <c r="B4302"/>
  <c r="B4343"/>
  <c r="B4084"/>
  <c r="B450"/>
  <c r="B2314"/>
  <c r="B2089"/>
  <c r="B5140"/>
  <c r="B5546"/>
  <c r="B4886"/>
  <c r="B5634"/>
  <c r="B5220"/>
  <c r="B5182"/>
  <c r="B2440"/>
  <c r="B2751"/>
  <c r="B3753"/>
  <c r="B1184"/>
  <c r="B2674"/>
  <c r="B1296"/>
  <c r="B1518"/>
  <c r="B2867"/>
  <c r="B1585"/>
  <c r="B3205"/>
  <c r="B2525"/>
  <c r="B1380"/>
  <c r="B2242"/>
  <c r="B293"/>
  <c r="B2394"/>
  <c r="B5472"/>
  <c r="B1777"/>
  <c r="B1526"/>
  <c r="B1988"/>
  <c r="B4772"/>
  <c r="B4372"/>
  <c r="B1804"/>
  <c r="B4516"/>
  <c r="B1413"/>
  <c r="B4843"/>
  <c r="B1611"/>
  <c r="B2439"/>
  <c r="B915"/>
  <c r="B3008"/>
  <c r="B1684"/>
  <c r="B3962"/>
  <c r="B2257"/>
  <c r="B1754"/>
  <c r="B2785"/>
  <c r="B1759"/>
  <c r="B1837"/>
  <c r="B1176"/>
  <c r="B1846"/>
  <c r="B1206"/>
  <c r="B5987"/>
  <c r="B1731"/>
  <c r="B2701"/>
  <c r="B1676"/>
  <c r="B4072"/>
  <c r="B444"/>
  <c r="B5921"/>
  <c r="B3991"/>
  <c r="B5560"/>
  <c r="B1895"/>
  <c r="B689"/>
  <c r="B1897"/>
  <c r="B3104"/>
  <c r="B1029"/>
  <c r="B6026"/>
  <c r="B3226"/>
  <c r="B6204"/>
  <c r="B6124"/>
  <c r="B2719"/>
  <c r="B2467"/>
  <c r="B143"/>
  <c r="B3632"/>
  <c r="B652"/>
  <c r="B5233"/>
  <c r="B94"/>
  <c r="B5664"/>
  <c r="B5591"/>
  <c r="B1944"/>
  <c r="B1525"/>
  <c r="B722"/>
  <c r="B4734"/>
  <c r="B1045"/>
  <c r="B4815"/>
  <c r="B483"/>
  <c r="B4871"/>
  <c r="B2517"/>
  <c r="B1403"/>
  <c r="B2727"/>
  <c r="B4790"/>
  <c r="B552"/>
  <c r="B4738"/>
  <c r="B19"/>
  <c r="B5012"/>
  <c r="B3502"/>
  <c r="B5238"/>
  <c r="B4363"/>
  <c r="B1554"/>
  <c r="B5777"/>
  <c r="B4770"/>
  <c r="B3163"/>
  <c r="B6048"/>
  <c r="B4957"/>
  <c r="B5555"/>
  <c r="B5609"/>
  <c r="B4442"/>
  <c r="B4493"/>
  <c r="B424"/>
  <c r="B6028"/>
  <c r="B4209"/>
  <c r="B1605"/>
  <c r="B5936"/>
  <c r="B4394"/>
  <c r="B5728"/>
  <c r="B4927"/>
  <c r="B3752"/>
  <c r="B4264"/>
  <c r="B5717"/>
  <c r="B5959"/>
  <c r="B5490"/>
  <c r="B5516"/>
  <c r="B5485"/>
  <c r="B5109"/>
  <c r="B4580"/>
  <c r="B1634"/>
  <c r="B1109"/>
  <c r="B5280"/>
  <c r="B3685"/>
  <c r="B5761"/>
  <c r="B1553"/>
  <c r="B3906"/>
  <c r="B2372"/>
  <c r="B2580"/>
  <c r="B1355"/>
  <c r="B682"/>
  <c r="B5847"/>
  <c r="B495"/>
  <c r="B6187"/>
  <c r="B1934"/>
  <c r="B5875"/>
  <c r="B2686"/>
  <c r="B4332"/>
  <c r="B4970"/>
  <c r="B5916"/>
  <c r="B5802"/>
  <c r="B5872"/>
  <c r="B1688"/>
  <c r="B5422"/>
  <c r="B4920"/>
  <c r="B617"/>
  <c r="B5192"/>
  <c r="B4893"/>
  <c r="B5898"/>
  <c r="B5539"/>
  <c r="B4594"/>
  <c r="B4746"/>
  <c r="B6096"/>
  <c r="B3623"/>
  <c r="B1796"/>
  <c r="B2554"/>
  <c r="B4237"/>
  <c r="B4422"/>
  <c r="B2041"/>
  <c r="B1555"/>
  <c r="B4718"/>
  <c r="B4368"/>
  <c r="B4384"/>
  <c r="B1845"/>
  <c r="B4636"/>
  <c r="B3635"/>
  <c r="B3575"/>
  <c r="B5673"/>
  <c r="B5585"/>
  <c r="B5457"/>
  <c r="B4713"/>
  <c r="B4375"/>
  <c r="B4858"/>
  <c r="B4182"/>
  <c r="B3520"/>
  <c r="B2284"/>
  <c r="B2375"/>
  <c r="B4344"/>
  <c r="B4465"/>
  <c r="B1949"/>
  <c r="B5518"/>
  <c r="B2324"/>
  <c r="B3411"/>
  <c r="B6149"/>
  <c r="B4760"/>
  <c r="B3750"/>
  <c r="B3217"/>
  <c r="B2563"/>
  <c r="B4426"/>
  <c r="B2844"/>
  <c r="B2546"/>
  <c r="B1027"/>
  <c r="B456"/>
  <c r="B6109"/>
  <c r="B2408"/>
  <c r="B2791"/>
  <c r="B536"/>
  <c r="B363"/>
  <c r="B4964"/>
  <c r="B2493"/>
  <c r="B5180"/>
  <c r="B727"/>
  <c r="B5575"/>
  <c r="B4159"/>
  <c r="B22"/>
  <c r="B5270"/>
  <c r="B1723"/>
  <c r="B2952"/>
  <c r="B1008"/>
  <c r="B1577"/>
  <c r="B2821"/>
  <c r="B1570"/>
  <c r="B1252"/>
  <c r="B5650"/>
  <c r="B4454"/>
  <c r="B5443"/>
  <c r="B2065"/>
  <c r="B1987"/>
  <c r="B1326"/>
  <c r="B2263"/>
  <c r="B573"/>
  <c r="B1924"/>
  <c r="B2378"/>
  <c r="B1992"/>
  <c r="B31"/>
  <c r="B758"/>
  <c r="B2184"/>
  <c r="B269"/>
  <c r="B6225"/>
  <c r="B1000"/>
  <c r="B3476"/>
  <c r="B779"/>
  <c r="B1578"/>
  <c r="B4987"/>
  <c r="B235"/>
  <c r="B3004"/>
  <c r="B563"/>
  <c r="B1303"/>
  <c r="B1779"/>
  <c r="B161"/>
  <c r="B1564"/>
  <c r="B1678"/>
  <c r="B2456"/>
  <c r="B873"/>
  <c r="B1958"/>
  <c r="B1728"/>
  <c r="B123"/>
  <c r="B4051"/>
  <c r="B2032"/>
  <c r="B4061"/>
  <c r="B4441"/>
  <c r="B4757"/>
  <c r="B5860"/>
  <c r="B5843"/>
  <c r="B5015"/>
  <c r="B4166"/>
  <c r="B5625"/>
  <c r="B88"/>
  <c r="B6195"/>
  <c r="B6040"/>
  <c r="B3989"/>
  <c r="B4755"/>
  <c r="B4053"/>
  <c r="B6098"/>
  <c r="B4396"/>
  <c r="B4993"/>
  <c r="B4673"/>
  <c r="B3979"/>
  <c r="B4377"/>
  <c r="B5969"/>
  <c r="B6186"/>
  <c r="B5584"/>
  <c r="B5473"/>
  <c r="B2549"/>
  <c r="B5574"/>
  <c r="B5968"/>
  <c r="B5939"/>
  <c r="B77"/>
  <c r="B5283"/>
  <c r="B6185"/>
  <c r="B2087"/>
  <c r="B5890"/>
  <c r="B78"/>
  <c r="B6090"/>
  <c r="B2453"/>
  <c r="B5002"/>
  <c r="B4959"/>
  <c r="B4512"/>
  <c r="B3095"/>
  <c r="B67"/>
  <c r="B4519"/>
  <c r="B1460"/>
  <c r="B3687"/>
  <c r="B4334"/>
  <c r="B4663"/>
  <c r="B5111"/>
  <c r="B4565"/>
  <c r="B3559"/>
  <c r="B5647"/>
  <c r="B4199"/>
  <c r="B2148"/>
  <c r="B5461"/>
  <c r="B1202"/>
  <c r="B2358"/>
  <c r="B1149"/>
  <c r="B2810"/>
  <c r="B414"/>
  <c r="B1003"/>
  <c r="B1816"/>
  <c r="B3239"/>
  <c r="B1290"/>
  <c r="B5745"/>
  <c r="B6157"/>
  <c r="B5808"/>
  <c r="B4288"/>
  <c r="B1059"/>
  <c r="B1983"/>
  <c r="B1207"/>
  <c r="B1783"/>
  <c r="B2924"/>
  <c r="B3832"/>
  <c r="B2326"/>
  <c r="B1867"/>
  <c r="B5592"/>
  <c r="B4311"/>
  <c r="B4354"/>
  <c r="B1912"/>
  <c r="B4787"/>
  <c r="B2020"/>
  <c r="B1419"/>
  <c r="B5690"/>
  <c r="B5460"/>
  <c r="B5096"/>
  <c r="B4891"/>
  <c r="B4258"/>
  <c r="B4248"/>
  <c r="B2308"/>
  <c r="B612"/>
  <c r="B1284"/>
  <c r="B1097"/>
  <c r="B3218"/>
  <c r="B3699"/>
  <c r="B3924"/>
  <c r="B3963"/>
  <c r="B4674"/>
  <c r="B5737"/>
  <c r="B153"/>
  <c r="B5149"/>
  <c r="B5285"/>
  <c r="B5507"/>
  <c r="B76"/>
  <c r="B4278"/>
  <c r="B4324"/>
  <c r="B792"/>
  <c r="B1084"/>
  <c r="B4043"/>
  <c r="B2511"/>
  <c r="B2150"/>
  <c r="B1608"/>
  <c r="B3083"/>
  <c r="B4062"/>
  <c r="B5367"/>
  <c r="B2319"/>
  <c r="B4536"/>
  <c r="B4835"/>
  <c r="B292"/>
  <c r="B257"/>
  <c r="B300"/>
  <c r="B5991"/>
  <c r="B4754"/>
  <c r="B5778"/>
  <c r="B4870"/>
  <c r="B5434"/>
  <c r="B3486"/>
  <c r="B2604"/>
  <c r="B4210"/>
  <c r="B3705"/>
  <c r="B2188"/>
  <c r="B4445"/>
  <c r="B4431"/>
  <c r="B5945"/>
  <c r="B1821"/>
  <c r="B529"/>
  <c r="B3280"/>
  <c r="B4461"/>
  <c r="B1732"/>
  <c r="B6087"/>
  <c r="B4856"/>
  <c r="B981"/>
  <c r="B4929"/>
  <c r="B3149"/>
  <c r="B335"/>
  <c r="B4702"/>
  <c r="B219"/>
  <c r="B4861"/>
  <c r="B5401"/>
  <c r="B4186"/>
  <c r="B3398"/>
  <c r="B1720"/>
  <c r="B1483"/>
  <c r="B4731"/>
  <c r="B2930"/>
  <c r="B5514"/>
  <c r="B3558"/>
  <c r="B3608"/>
  <c r="B3626"/>
  <c r="B5228"/>
  <c r="B2816"/>
  <c r="B780"/>
  <c r="B4201"/>
  <c r="B4425"/>
  <c r="B5578"/>
  <c r="B2132"/>
  <c r="B4814"/>
  <c r="B43"/>
  <c r="B3601"/>
  <c r="B3634"/>
  <c r="B36"/>
  <c r="B4251"/>
  <c r="B29"/>
  <c r="B1260"/>
  <c r="B343"/>
  <c r="B3966"/>
  <c r="B35"/>
  <c r="B3463"/>
  <c r="B3652"/>
  <c r="B1225"/>
  <c r="B3971"/>
  <c r="B2060"/>
  <c r="B2906"/>
  <c r="B1209"/>
  <c r="B3321"/>
  <c r="B3215"/>
  <c r="B3442"/>
  <c r="B3796"/>
  <c r="B2353"/>
  <c r="B3943"/>
  <c r="B982"/>
  <c r="B3438"/>
  <c r="B3913"/>
  <c r="B3739"/>
  <c r="B3911"/>
  <c r="B3933"/>
  <c r="B3737"/>
  <c r="B1470"/>
  <c r="B3725"/>
  <c r="B3645"/>
  <c r="B3946"/>
  <c r="B1218"/>
  <c r="B1347"/>
  <c r="B3248"/>
  <c r="B3713"/>
  <c r="B3541"/>
  <c r="B2247"/>
  <c r="B2900"/>
  <c r="B3477"/>
  <c r="B1318"/>
  <c r="B3941"/>
  <c r="B3935"/>
  <c r="B3959"/>
  <c r="B3633"/>
  <c r="B3309"/>
  <c r="B3917"/>
  <c r="B3290"/>
  <c r="B3947"/>
  <c r="B3082"/>
  <c r="B886"/>
  <c r="B2300"/>
  <c r="B4091"/>
  <c r="B3934"/>
  <c r="B3378"/>
  <c r="B3143"/>
  <c r="B2670"/>
  <c r="B921"/>
  <c r="B3010"/>
  <c r="B3961"/>
  <c r="B2780"/>
  <c r="B3060"/>
  <c r="B3275"/>
  <c r="B2745"/>
  <c r="B3207"/>
  <c r="B2253"/>
  <c r="B2249"/>
  <c r="B2703"/>
  <c r="B3330"/>
  <c r="B6269"/>
  <c r="B917"/>
  <c r="B3909"/>
  <c r="B2275"/>
  <c r="B2632"/>
  <c r="B3396"/>
  <c r="B4035"/>
  <c r="B3891"/>
  <c r="B2845"/>
  <c r="B3390"/>
  <c r="B33"/>
  <c r="B3407"/>
  <c r="B3433"/>
  <c r="B4019"/>
  <c r="B923"/>
  <c r="B1418"/>
  <c r="B1248"/>
  <c r="B46"/>
  <c r="B1194"/>
  <c r="B4093"/>
  <c r="B37"/>
  <c r="B1189"/>
  <c r="B2064"/>
  <c r="B2174"/>
  <c r="B3064"/>
  <c r="B4112"/>
  <c r="B4122"/>
  <c r="B3183"/>
  <c r="B1459"/>
  <c r="B4087"/>
  <c r="B4120"/>
  <c r="B3915"/>
  <c r="B2585"/>
  <c r="B2790"/>
  <c r="B2731"/>
  <c r="B2260"/>
  <c r="B3110"/>
  <c r="B946"/>
  <c r="B1168"/>
  <c r="B1169"/>
  <c r="B1253"/>
  <c r="B4044"/>
  <c r="B2804"/>
  <c r="B1240"/>
  <c r="B3936"/>
  <c r="B1215"/>
  <c r="B2648"/>
  <c r="B1330"/>
  <c r="B3954"/>
  <c r="B1227"/>
  <c r="B2665"/>
  <c r="B3355"/>
  <c r="B4618"/>
  <c r="B2982"/>
  <c r="B3200"/>
  <c r="B1247"/>
  <c r="B2625"/>
  <c r="B1449"/>
  <c r="B2205"/>
  <c r="B2077"/>
  <c r="B1363"/>
  <c r="B4030"/>
  <c r="B4001"/>
  <c r="B1035"/>
  <c r="B3388"/>
  <c r="B1230"/>
  <c r="B16"/>
  <c r="B4086"/>
  <c r="B1229"/>
  <c r="B5854"/>
  <c r="B3351"/>
  <c r="B3391"/>
  <c r="B3357"/>
  <c r="B2054"/>
  <c r="B2675"/>
  <c r="B2667"/>
  <c r="B3920"/>
  <c r="B2616"/>
  <c r="B3948"/>
  <c r="B3972"/>
  <c r="B3365"/>
  <c r="B3731"/>
  <c r="B2872"/>
  <c r="B3921"/>
  <c r="B1161"/>
  <c r="B3944"/>
  <c r="B3927"/>
  <c r="B3969"/>
  <c r="B3970"/>
  <c r="B3951"/>
  <c r="B3928"/>
  <c r="B3958"/>
  <c r="B3950"/>
  <c r="B3952"/>
  <c r="B3740"/>
  <c r="B3942"/>
  <c r="B3960"/>
  <c r="B3914"/>
  <c r="B3910"/>
  <c r="B1214"/>
  <c r="B1195"/>
  <c r="B3929"/>
  <c r="B3323"/>
  <c r="B3918"/>
  <c r="B3905"/>
  <c r="B958"/>
  <c r="B3930"/>
  <c r="B3940"/>
  <c r="B3953"/>
  <c r="B3470"/>
  <c r="B3676"/>
  <c r="B3203"/>
  <c r="B2885"/>
  <c r="B2654"/>
  <c r="B3524"/>
  <c r="B2832"/>
  <c r="B2251"/>
  <c r="B2699"/>
  <c r="B2723"/>
  <c r="B2946"/>
  <c r="B356"/>
  <c r="B2846"/>
  <c r="B3889"/>
  <c r="B1258"/>
  <c r="B2756"/>
  <c r="B3479"/>
  <c r="B3191"/>
  <c r="B3373"/>
  <c r="B461"/>
  <c r="B983"/>
  <c r="B2168"/>
  <c r="B2643"/>
  <c r="B3880"/>
  <c r="B3141"/>
  <c r="B2710"/>
  <c r="B3383"/>
  <c r="B4270"/>
  <c r="B1453"/>
  <c r="B2706"/>
  <c r="B2949"/>
  <c r="B4956"/>
  <c r="B5381"/>
  <c r="B2644"/>
  <c r="B512"/>
  <c r="B788"/>
  <c r="B3763"/>
  <c r="B3268"/>
  <c r="B2931"/>
  <c r="B4045"/>
  <c r="B2730"/>
  <c r="B558"/>
  <c r="B2127"/>
  <c r="B1461"/>
  <c r="B3460"/>
  <c r="B2651"/>
  <c r="B399"/>
  <c r="B4817"/>
  <c r="B939"/>
  <c r="B3245"/>
  <c r="B297"/>
  <c r="B3829"/>
  <c r="B2626"/>
  <c r="B2708"/>
  <c r="B5129"/>
  <c r="B2748"/>
  <c r="B2697"/>
  <c r="B3387"/>
  <c r="B572"/>
  <c r="B4119"/>
  <c r="B1369"/>
  <c r="B2972"/>
  <c r="B6183"/>
  <c r="B3085"/>
  <c r="B3344"/>
  <c r="B2639"/>
  <c r="B326"/>
  <c r="B737"/>
  <c r="B2725"/>
  <c r="B569"/>
  <c r="B4687"/>
  <c r="B1038"/>
  <c r="B1091"/>
  <c r="B2160"/>
  <c r="B2881"/>
  <c r="B3013"/>
  <c r="B3162"/>
  <c r="B2750"/>
  <c r="B2815"/>
  <c r="B1212"/>
  <c r="B3965"/>
  <c r="B348"/>
  <c r="B3345"/>
  <c r="B3730"/>
  <c r="B3372"/>
  <c r="B3050"/>
  <c r="B3375"/>
  <c r="B2437"/>
  <c r="B3458"/>
  <c r="B937"/>
  <c r="B3211"/>
  <c r="B3428"/>
  <c r="B2788"/>
  <c r="B2607"/>
  <c r="B2968"/>
  <c r="B3243"/>
  <c r="B2655"/>
  <c r="B5912"/>
  <c r="B4102"/>
  <c r="B5510"/>
  <c r="B460"/>
  <c r="B4785"/>
  <c r="B3469"/>
  <c r="B4533"/>
  <c r="B851"/>
  <c r="B3607"/>
  <c r="B1931"/>
  <c r="B5928"/>
  <c r="B5194"/>
  <c r="B2637"/>
  <c r="B3665"/>
  <c r="B58"/>
  <c r="B5410"/>
  <c r="B963"/>
  <c r="B4981"/>
  <c r="B5033"/>
  <c r="B187"/>
  <c r="B2306"/>
  <c r="B5763"/>
  <c r="B5023"/>
  <c r="B2175"/>
  <c r="B5774"/>
  <c r="B5347"/>
  <c r="B5470"/>
  <c r="B2004"/>
  <c r="B5481"/>
  <c r="B519"/>
  <c r="B4848"/>
  <c r="B358"/>
  <c r="B6057"/>
  <c r="B5493"/>
  <c r="B676"/>
  <c r="B840"/>
  <c r="B3519"/>
  <c r="B3016"/>
  <c r="B706"/>
  <c r="B323"/>
  <c r="B4193"/>
  <c r="B506"/>
  <c r="B956"/>
  <c r="B6177"/>
  <c r="B124"/>
  <c r="B411"/>
  <c r="B597"/>
  <c r="B6129"/>
  <c r="B1830"/>
  <c r="B1375"/>
  <c r="B2823"/>
  <c r="B4525"/>
  <c r="B2778"/>
  <c r="B164"/>
  <c r="B371"/>
  <c r="B4789"/>
  <c r="B662"/>
  <c r="B3100"/>
  <c r="B5196"/>
  <c r="B1807"/>
  <c r="B5464"/>
  <c r="B2575"/>
  <c r="B2630"/>
  <c r="B4403"/>
  <c r="B6166"/>
  <c r="B241"/>
  <c r="B866"/>
  <c r="B1979"/>
  <c r="B1858"/>
  <c r="B783"/>
  <c r="B4624"/>
  <c r="B4217"/>
  <c r="B5483"/>
  <c r="B6224"/>
  <c r="B1310"/>
  <c r="B270"/>
  <c r="B731"/>
  <c r="B5657"/>
  <c r="B6242"/>
  <c r="B4996"/>
  <c r="B4459"/>
  <c r="B3609"/>
  <c r="B5284"/>
  <c r="B1468"/>
  <c r="B3548"/>
  <c r="B5188"/>
  <c r="B4310"/>
  <c r="B290"/>
  <c r="B6044"/>
  <c r="B4265"/>
  <c r="B249"/>
  <c r="B5029"/>
  <c r="B2808"/>
  <c r="B4259"/>
  <c r="B2578"/>
  <c r="B1695"/>
  <c r="B3071"/>
  <c r="B5474"/>
  <c r="B200"/>
  <c r="B1244"/>
  <c r="B510"/>
  <c r="B3167"/>
  <c r="B1463"/>
  <c r="B338"/>
  <c r="B267"/>
  <c r="B1972"/>
  <c r="B875"/>
  <c r="B4967"/>
  <c r="B568"/>
  <c r="B2176"/>
  <c r="B1170"/>
  <c r="B6142"/>
  <c r="B819"/>
  <c r="B4668"/>
  <c r="B2762"/>
  <c r="B3048"/>
  <c r="B2401"/>
  <c r="B1922"/>
  <c r="B3744"/>
  <c r="B2019"/>
  <c r="B6001"/>
  <c r="B3277"/>
  <c r="B590"/>
  <c r="B1427"/>
  <c r="B2925"/>
  <c r="B5525"/>
  <c r="B1747"/>
  <c r="B4619"/>
  <c r="B1386"/>
  <c r="B6245"/>
  <c r="B5695"/>
  <c r="B6107"/>
  <c r="B5929"/>
  <c r="B642"/>
  <c r="B6030"/>
  <c r="B3352"/>
  <c r="B3065"/>
  <c r="B1735"/>
  <c r="B1187"/>
  <c r="B5384"/>
  <c r="B4183"/>
  <c r="B4561"/>
  <c r="B5873"/>
  <c r="B327"/>
  <c r="B2360"/>
  <c r="B2933"/>
  <c r="B4111"/>
  <c r="B3129"/>
  <c r="B520"/>
  <c r="B627"/>
  <c r="B322"/>
  <c r="B1205"/>
  <c r="B171"/>
  <c r="B5396"/>
  <c r="B477"/>
  <c r="B5554"/>
  <c r="B1019"/>
  <c r="B4753"/>
  <c r="B5973"/>
  <c r="B6209"/>
  <c r="B360"/>
  <c r="B3036"/>
  <c r="B55"/>
  <c r="B2231"/>
  <c r="B4675"/>
  <c r="B102"/>
  <c r="B5318"/>
  <c r="B1752"/>
  <c r="B5433"/>
  <c r="B1888"/>
  <c r="B4767"/>
  <c r="B2649"/>
  <c r="B3257"/>
  <c r="B4985"/>
  <c r="B2666"/>
  <c r="B2954"/>
  <c r="B385"/>
  <c r="B5275"/>
  <c r="B2369"/>
  <c r="B3492"/>
  <c r="B3256"/>
  <c r="B2343"/>
  <c r="B3271"/>
  <c r="B3340"/>
  <c r="B4965"/>
  <c r="B2834"/>
  <c r="B5110"/>
  <c r="B6133"/>
  <c r="B3410"/>
  <c r="B3510"/>
  <c r="B5684"/>
  <c r="B2726"/>
  <c r="B4423"/>
  <c r="B2891"/>
  <c r="B4482"/>
  <c r="B5853"/>
  <c r="B3580"/>
  <c r="B2029"/>
  <c r="B1004"/>
  <c r="B5420"/>
  <c r="B4667"/>
  <c r="B1565"/>
  <c r="B196"/>
  <c r="B4402"/>
  <c r="B5393"/>
  <c r="B5612"/>
  <c r="B6132"/>
  <c r="B6134"/>
  <c r="B6167"/>
  <c r="B5167"/>
  <c r="B5475"/>
  <c r="B549"/>
  <c r="B6011"/>
  <c r="B4328"/>
  <c r="B258"/>
  <c r="B6092"/>
  <c r="B3817"/>
  <c r="B1607"/>
  <c r="B3342"/>
  <c r="B1489"/>
  <c r="B4131"/>
  <c r="B3851"/>
  <c r="B501"/>
  <c r="B4632"/>
  <c r="B481"/>
  <c r="B2248"/>
  <c r="B74"/>
  <c r="B6047"/>
  <c r="B1249"/>
  <c r="B3720"/>
  <c r="B5126"/>
  <c r="B3247"/>
  <c r="B202"/>
  <c r="B1646"/>
  <c r="B4421"/>
  <c r="B825"/>
  <c r="B2770"/>
  <c r="B911"/>
  <c r="B2921"/>
  <c r="B973"/>
  <c r="B5313"/>
  <c r="B4613"/>
  <c r="B3024"/>
  <c r="B473"/>
  <c r="B6250"/>
  <c r="B591"/>
  <c r="B5241"/>
  <c r="B5345"/>
  <c r="B5712"/>
  <c r="B5513"/>
  <c r="B5730"/>
  <c r="B443"/>
  <c r="B301"/>
  <c r="B5101"/>
  <c r="B379"/>
  <c r="B2313"/>
  <c r="B2729"/>
  <c r="B4664"/>
  <c r="B6083"/>
  <c r="B4696"/>
  <c r="B1574"/>
  <c r="B5139"/>
  <c r="B5776"/>
  <c r="B4299"/>
  <c r="B4650"/>
  <c r="B5479"/>
  <c r="B1575"/>
  <c r="B3584"/>
  <c r="B1558"/>
  <c r="B1650"/>
  <c r="B5423"/>
  <c r="B2757"/>
  <c r="B6003"/>
  <c r="B1590"/>
  <c r="B2191"/>
  <c r="B5496"/>
  <c r="B738"/>
  <c r="B692"/>
  <c r="B2011"/>
  <c r="B4796"/>
  <c r="B4412"/>
  <c r="B4582"/>
  <c r="B5748"/>
  <c r="B5113"/>
  <c r="B5419"/>
  <c r="B5694"/>
  <c r="B5499"/>
  <c r="B1828"/>
  <c r="B865"/>
  <c r="B651"/>
  <c r="B162"/>
  <c r="B341"/>
  <c r="B5524"/>
  <c r="B5985"/>
  <c r="B4935"/>
  <c r="B4572"/>
  <c r="B4845"/>
  <c r="B5380"/>
  <c r="B298"/>
  <c r="B3592"/>
  <c r="B3567"/>
  <c r="B165"/>
  <c r="B3043"/>
  <c r="B700"/>
  <c r="B4973"/>
  <c r="B26"/>
  <c r="B4976"/>
  <c r="B2875"/>
  <c r="B6170"/>
  <c r="B1021"/>
  <c r="B5566"/>
  <c r="B803"/>
  <c r="B5739"/>
  <c r="B1471"/>
  <c r="B6121"/>
  <c r="B799"/>
  <c r="B2063"/>
  <c r="B1301"/>
  <c r="B3314"/>
  <c r="B690"/>
  <c r="B1764"/>
  <c r="B4458"/>
  <c r="B2621"/>
  <c r="B2208"/>
  <c r="B3690"/>
  <c r="B685"/>
  <c r="B485"/>
  <c r="B906"/>
  <c r="B2164"/>
  <c r="B3771"/>
  <c r="B3768"/>
  <c r="B3822"/>
  <c r="B3784"/>
  <c r="B2592"/>
  <c r="B2773"/>
  <c r="B6236"/>
  <c r="B2555"/>
  <c r="B2173"/>
  <c r="B4115"/>
  <c r="B3885"/>
  <c r="B3842"/>
  <c r="B3009"/>
  <c r="B1351"/>
  <c r="B3830"/>
  <c r="B3812"/>
  <c r="B3370"/>
  <c r="B988"/>
  <c r="B3380"/>
  <c r="B2587"/>
  <c r="B2574"/>
  <c r="B3764"/>
  <c r="B3086"/>
  <c r="B3882"/>
  <c r="B2633"/>
  <c r="B951"/>
  <c r="B3790"/>
  <c r="B3714"/>
  <c r="B3434"/>
  <c r="B3886"/>
  <c r="B3138"/>
  <c r="B3770"/>
  <c r="B3872"/>
  <c r="B3394"/>
  <c r="B1522"/>
  <c r="B3873"/>
  <c r="B3419"/>
  <c r="B2183"/>
  <c r="B3300"/>
  <c r="B2824"/>
  <c r="B997"/>
  <c r="B2847"/>
  <c r="B3881"/>
  <c r="B3835"/>
  <c r="B2702"/>
  <c r="B1006"/>
  <c r="B1190"/>
  <c r="B1007"/>
  <c r="B6282"/>
  <c r="B3821"/>
  <c r="B998"/>
  <c r="B999"/>
  <c r="B3866"/>
  <c r="B6271"/>
  <c r="B3968"/>
  <c r="B3423"/>
  <c r="B1343"/>
  <c r="B2170"/>
  <c r="B1018"/>
  <c r="B2962"/>
  <c r="B2561"/>
  <c r="B1198"/>
  <c r="B1022"/>
  <c r="B2991"/>
  <c r="B2966"/>
  <c r="B3399"/>
  <c r="B4088"/>
  <c r="B3834"/>
  <c r="B6259"/>
  <c r="B934"/>
  <c r="B1175"/>
  <c r="B943"/>
  <c r="B3661"/>
  <c r="B977"/>
  <c r="B955"/>
  <c r="B3377"/>
  <c r="B3828"/>
  <c r="B3655"/>
  <c r="B1185"/>
  <c r="B1352"/>
  <c r="B3440"/>
  <c r="B3480"/>
  <c r="B6273"/>
  <c r="B994"/>
  <c r="B4168"/>
  <c r="B932"/>
  <c r="B3831"/>
  <c r="B3212"/>
  <c r="B2350"/>
  <c r="B2193"/>
  <c r="B3078"/>
  <c r="B4448"/>
  <c r="B1228"/>
  <c r="B452"/>
  <c r="B1083"/>
  <c r="B1139"/>
  <c r="B3429"/>
  <c r="B2005"/>
  <c r="B1358"/>
  <c r="B2801"/>
  <c r="B880"/>
  <c r="B2934"/>
  <c r="B3346"/>
  <c r="B1086"/>
  <c r="B1075"/>
  <c r="B3182"/>
  <c r="B2830"/>
  <c r="B3455"/>
  <c r="B2807"/>
  <c r="B1147"/>
  <c r="B2671"/>
  <c r="B3938"/>
  <c r="B3816"/>
  <c r="B3341"/>
  <c r="B2713"/>
  <c r="B2999"/>
  <c r="B4032"/>
  <c r="B1429"/>
  <c r="B918"/>
  <c r="B2642"/>
  <c r="B3234"/>
  <c r="B3824"/>
  <c r="B3199"/>
  <c r="B3472"/>
  <c r="B1438"/>
  <c r="B5328"/>
  <c r="B1226"/>
  <c r="B2181"/>
  <c r="B2383"/>
  <c r="B3403"/>
  <c r="B2831"/>
  <c r="B3775"/>
  <c r="B3304"/>
  <c r="B2718"/>
  <c r="B2882"/>
  <c r="B4023"/>
  <c r="B3468"/>
  <c r="B895"/>
  <c r="B3178"/>
  <c r="B2381"/>
  <c r="B978"/>
  <c r="B1367"/>
  <c r="B3837"/>
  <c r="B3854"/>
  <c r="B3878"/>
  <c r="B2947"/>
  <c r="B3276"/>
  <c r="B2529"/>
  <c r="B916"/>
  <c r="B1023"/>
  <c r="B3439"/>
  <c r="B1055"/>
  <c r="B2600"/>
  <c r="B3861"/>
  <c r="B3324"/>
  <c r="B533"/>
  <c r="B3845"/>
  <c r="B3734"/>
  <c r="B3368"/>
  <c r="B1315"/>
  <c r="B3672"/>
  <c r="B3782"/>
  <c r="B3890"/>
  <c r="B3815"/>
  <c r="B3853"/>
  <c r="B3525"/>
  <c r="B3995"/>
  <c r="B3792"/>
  <c r="B1117"/>
  <c r="B2929"/>
  <c r="B3619"/>
  <c r="B6276"/>
  <c r="B2661"/>
  <c r="B1025"/>
  <c r="B3660"/>
  <c r="B3301"/>
  <c r="B2162"/>
  <c r="B3658"/>
  <c r="B30"/>
  <c r="B2169"/>
  <c r="B3742"/>
  <c r="B2581"/>
  <c r="B3316"/>
  <c r="B3794"/>
  <c r="B3879"/>
  <c r="B38"/>
  <c r="B3716"/>
  <c r="B3317"/>
  <c r="B3299"/>
  <c r="B13"/>
  <c r="B3840"/>
  <c r="B3333"/>
  <c r="B3860"/>
  <c r="B1141"/>
  <c r="B4039"/>
  <c r="B3849"/>
  <c r="B3811"/>
  <c r="B3749"/>
  <c r="B2014"/>
  <c r="B3400"/>
  <c r="B1012"/>
  <c r="B2355"/>
  <c r="B3805"/>
  <c r="B1809"/>
  <c r="B3465"/>
  <c r="B2738"/>
  <c r="B134"/>
  <c r="B2178"/>
  <c r="B3776"/>
  <c r="B2422"/>
  <c r="B961"/>
  <c r="B3449"/>
  <c r="B986"/>
  <c r="B3781"/>
  <c r="B5219"/>
  <c r="B3883"/>
  <c r="B960"/>
  <c r="B1312"/>
  <c r="B2765"/>
  <c r="B1812"/>
  <c r="B1961"/>
  <c r="B2628"/>
  <c r="B3393"/>
  <c r="B2033"/>
  <c r="B2584"/>
  <c r="B2819"/>
  <c r="B910"/>
  <c r="B3076"/>
  <c r="B2986"/>
  <c r="B2893"/>
  <c r="B3819"/>
  <c r="B1727"/>
  <c r="B3084"/>
  <c r="B2172"/>
  <c r="B1357"/>
  <c r="B2753"/>
  <c r="B2676"/>
  <c r="B4117"/>
  <c r="B2022"/>
  <c r="B2711"/>
  <c r="B3789"/>
  <c r="B2536"/>
  <c r="B913"/>
  <c r="B3232"/>
  <c r="B4306"/>
  <c r="B1043"/>
  <c r="B3441"/>
  <c r="B2683"/>
  <c r="B3119"/>
  <c r="B3450"/>
  <c r="B50"/>
  <c r="B2636"/>
  <c r="B3444"/>
  <c r="B2608"/>
  <c r="B3273"/>
  <c r="B2348"/>
  <c r="B974"/>
  <c r="B5974"/>
  <c r="B2165"/>
  <c r="B4013"/>
  <c r="B1913"/>
  <c r="B2794"/>
  <c r="B854"/>
  <c r="B3738"/>
  <c r="B6272"/>
  <c r="B3356"/>
  <c r="B3353"/>
  <c r="B2179"/>
  <c r="B4064"/>
  <c r="B3659"/>
  <c r="B2577"/>
  <c r="B2322"/>
  <c r="B3312"/>
  <c r="B3278"/>
  <c r="B1210"/>
  <c r="B1451"/>
  <c r="B3715"/>
  <c r="B1704"/>
  <c r="B3265"/>
  <c r="B3863"/>
  <c r="B4027"/>
  <c r="B2226"/>
  <c r="B3795"/>
  <c r="B4103"/>
  <c r="B3494"/>
  <c r="B3888"/>
  <c r="B3786"/>
  <c r="B362"/>
  <c r="B2195"/>
  <c r="B89"/>
  <c r="B2715"/>
  <c r="B4400"/>
  <c r="B3292"/>
  <c r="B1379"/>
  <c r="B534"/>
  <c r="B3430"/>
  <c r="B940"/>
  <c r="B1787"/>
  <c r="B3361"/>
  <c r="B698"/>
  <c r="B255"/>
  <c r="B3973"/>
  <c r="B60"/>
  <c r="B207"/>
  <c r="B1124"/>
  <c r="B586"/>
  <c r="B3401"/>
  <c r="B3379"/>
  <c r="B3459"/>
  <c r="B3436"/>
  <c r="B812"/>
  <c r="B1145"/>
  <c r="B561"/>
  <c r="B2108"/>
  <c r="B1002"/>
  <c r="B105"/>
  <c r="B2416"/>
  <c r="B2441"/>
  <c r="B1771"/>
  <c r="B2048"/>
  <c r="B1396"/>
  <c r="B6253"/>
  <c r="B3689"/>
  <c r="B861"/>
  <c r="B555"/>
  <c r="B250"/>
  <c r="B2107"/>
  <c r="B3404"/>
  <c r="B3288"/>
  <c r="B1024"/>
  <c r="B1066"/>
  <c r="B434"/>
  <c r="B3389"/>
  <c r="B1146"/>
  <c r="B6249"/>
  <c r="B2113"/>
  <c r="B3307"/>
  <c r="B246"/>
  <c r="B2420"/>
  <c r="B429"/>
  <c r="B3297"/>
  <c r="B2214"/>
  <c r="B4832"/>
  <c r="B3462"/>
  <c r="B494"/>
  <c r="B448"/>
  <c r="B1930"/>
  <c r="B4050"/>
  <c r="B287"/>
  <c r="B841"/>
  <c r="B1870"/>
  <c r="B748"/>
  <c r="B4783"/>
  <c r="B862"/>
  <c r="B2935"/>
  <c r="B278"/>
  <c r="B5971"/>
  <c r="B4849"/>
  <c r="B2647"/>
  <c r="B5665"/>
  <c r="B2330"/>
  <c r="B2848"/>
  <c r="B3075"/>
  <c r="B5379"/>
  <c r="B2012"/>
  <c r="B282"/>
  <c r="B538"/>
  <c r="B701"/>
  <c r="B3766"/>
  <c r="B5198"/>
  <c r="B2223"/>
  <c r="B765"/>
  <c r="B5407"/>
  <c r="B1302"/>
  <c r="B5244"/>
  <c r="B5295"/>
  <c r="B2922"/>
  <c r="B2818"/>
  <c r="B5788"/>
  <c r="B128"/>
  <c r="B1745"/>
  <c r="B857"/>
  <c r="B4852"/>
  <c r="B5395"/>
  <c r="B5426"/>
  <c r="B3994"/>
  <c r="B4067"/>
  <c r="B4356"/>
  <c r="B3533"/>
  <c r="B6192"/>
  <c r="B4703"/>
  <c r="B199"/>
  <c r="B3868"/>
  <c r="B1890"/>
  <c r="B634"/>
  <c r="B6227"/>
  <c r="B5346"/>
  <c r="B653"/>
  <c r="B117"/>
  <c r="B1985"/>
  <c r="B5995"/>
  <c r="B3501"/>
  <c r="B6247"/>
  <c r="B3359"/>
  <c r="B513"/>
  <c r="B4468"/>
  <c r="B3844"/>
  <c r="B268"/>
  <c r="B5121"/>
  <c r="B264"/>
  <c r="B4691"/>
  <c r="B5225"/>
  <c r="B5075"/>
  <c r="B6052"/>
  <c r="B6021"/>
  <c r="B5243"/>
  <c r="B831"/>
  <c r="B5146"/>
  <c r="B3859"/>
  <c r="B4526"/>
  <c r="B5521"/>
  <c r="B4220"/>
  <c r="B2806"/>
  <c r="B3293"/>
  <c r="B5917"/>
  <c r="B2292"/>
  <c r="B681"/>
  <c r="B5640"/>
  <c r="B734"/>
  <c r="B6216"/>
  <c r="B1640"/>
  <c r="B1527"/>
  <c r="B814"/>
  <c r="B3838"/>
  <c r="B500"/>
  <c r="B20"/>
  <c r="B6038"/>
  <c r="B426"/>
  <c r="B5324"/>
  <c r="B633"/>
  <c r="B4174"/>
  <c r="B3529"/>
  <c r="B5168"/>
  <c r="B2672"/>
  <c r="B5208"/>
  <c r="B609"/>
  <c r="B392"/>
  <c r="B439"/>
  <c r="B5216"/>
  <c r="B4503"/>
  <c r="B4501"/>
  <c r="B6130"/>
  <c r="B4308"/>
  <c r="B1654"/>
  <c r="B6220"/>
  <c r="B2564"/>
  <c r="B303"/>
  <c r="B2691"/>
  <c r="B505"/>
  <c r="B447"/>
  <c r="B4420"/>
  <c r="B4874"/>
  <c r="B4913"/>
  <c r="B5257"/>
  <c r="B4284"/>
  <c r="B5999"/>
  <c r="B3877"/>
  <c r="B1911"/>
  <c r="B5437"/>
  <c r="B3294"/>
  <c r="B5491"/>
  <c r="B273"/>
  <c r="B5171"/>
  <c r="B3405"/>
  <c r="B5415"/>
  <c r="B194"/>
  <c r="B490"/>
  <c r="B5744"/>
  <c r="B3260"/>
  <c r="B1350"/>
  <c r="B2015"/>
  <c r="B1013"/>
  <c r="B502"/>
  <c r="B4498"/>
  <c r="B4537"/>
  <c r="B5896"/>
  <c r="B5175"/>
  <c r="B5729"/>
  <c r="B5327"/>
  <c r="B3897"/>
  <c r="B1774"/>
  <c r="B6055"/>
  <c r="B3421"/>
  <c r="B3092"/>
  <c r="B5296"/>
  <c r="B6054"/>
  <c r="B4233"/>
  <c r="B4447"/>
  <c r="B5940"/>
  <c r="B274"/>
  <c r="B5092"/>
  <c r="B3586"/>
  <c r="B5358"/>
  <c r="B4228"/>
  <c r="B5908"/>
  <c r="B3319"/>
  <c r="B373"/>
  <c r="B5841"/>
  <c r="B3555"/>
  <c r="B3589"/>
  <c r="B3543"/>
  <c r="B6016"/>
  <c r="B15"/>
  <c r="B5594"/>
  <c r="B2217"/>
  <c r="B3668"/>
  <c r="B3176"/>
  <c r="B2236"/>
  <c r="B6085"/>
  <c r="B2944"/>
  <c r="B372"/>
  <c r="B3175"/>
  <c r="B3646"/>
  <c r="B669"/>
  <c r="B1715"/>
  <c r="B3967"/>
  <c r="B3033"/>
  <c r="B5543"/>
  <c r="B2039"/>
  <c r="B1652"/>
  <c r="B329"/>
  <c r="B2586"/>
  <c r="B3507"/>
  <c r="B5624"/>
  <c r="B2432"/>
  <c r="B5718"/>
  <c r="B3814"/>
  <c r="B453"/>
  <c r="B1569"/>
  <c r="B5582"/>
  <c r="B3219"/>
  <c r="B3780"/>
  <c r="B3051"/>
  <c r="B2307"/>
  <c r="B2652"/>
  <c r="B2133"/>
  <c r="B4371"/>
  <c r="B4271"/>
  <c r="B621"/>
  <c r="B1630"/>
  <c r="B1271"/>
  <c r="B5314"/>
  <c r="B4506"/>
  <c r="B294"/>
  <c r="B4710"/>
  <c r="B5681"/>
  <c r="B4416"/>
  <c r="B4347"/>
  <c r="B4873"/>
  <c r="B3667"/>
  <c r="B4914"/>
  <c r="B5089"/>
  <c r="B4042"/>
  <c r="B4178"/>
  <c r="B3706"/>
  <c r="B5790"/>
  <c r="B732"/>
  <c r="B5850"/>
  <c r="B1439"/>
  <c r="B4514"/>
  <c r="B3620"/>
  <c r="B1798"/>
  <c r="B1874"/>
  <c r="B3437"/>
  <c r="B333"/>
  <c r="B3363"/>
  <c r="B5989"/>
  <c r="B254"/>
  <c r="B1879"/>
  <c r="B413"/>
  <c r="B5051"/>
  <c r="B6106"/>
  <c r="B6013"/>
  <c r="B658"/>
  <c r="B5998"/>
  <c r="B877"/>
  <c r="B21"/>
  <c r="B752"/>
  <c r="B2876"/>
  <c r="B5143"/>
  <c r="B1719"/>
  <c r="B5229"/>
  <c r="B84"/>
  <c r="B645"/>
  <c r="B4794"/>
  <c r="B1313"/>
  <c r="B3617"/>
  <c r="B5322"/>
  <c r="B4142"/>
  <c r="B3585"/>
  <c r="B3636"/>
  <c r="B5675"/>
  <c r="B5620"/>
  <c r="B3638"/>
  <c r="B3692"/>
  <c r="B2027"/>
  <c r="B584"/>
  <c r="B213"/>
  <c r="B340"/>
  <c r="B2673"/>
  <c r="B608"/>
  <c r="B3322"/>
  <c r="B4540"/>
  <c r="B3875"/>
  <c r="B3255"/>
  <c r="B4404"/>
  <c r="B1622"/>
  <c r="B4880"/>
  <c r="B5667"/>
  <c r="B4335"/>
  <c r="B3298"/>
  <c r="B3571"/>
  <c r="B4552"/>
  <c r="B5127"/>
  <c r="B6211"/>
  <c r="B4958"/>
  <c r="B6110"/>
  <c r="B1381"/>
  <c r="B3531"/>
  <c r="B6080"/>
  <c r="B5226"/>
  <c r="B1967"/>
  <c r="B1884"/>
  <c r="B5259"/>
  <c r="B4136"/>
  <c r="B4995"/>
  <c r="B4834"/>
  <c r="B3505"/>
  <c r="B5063"/>
  <c r="B3318"/>
  <c r="B6254"/>
  <c r="B4938"/>
  <c r="B3998"/>
  <c r="B5411"/>
  <c r="B3751"/>
  <c r="B874"/>
  <c r="B5445"/>
  <c r="B476"/>
  <c r="B6233"/>
  <c r="B789"/>
  <c r="B3358"/>
  <c r="B5970"/>
  <c r="B5752"/>
  <c r="B321"/>
  <c r="B1588"/>
  <c r="B160"/>
  <c r="B3526"/>
  <c r="B5363"/>
  <c r="B6009"/>
  <c r="B3539"/>
  <c r="B5465"/>
  <c r="B4342"/>
  <c r="B3382"/>
  <c r="B5034"/>
  <c r="B5618"/>
  <c r="B83"/>
  <c r="B4720"/>
  <c r="B5352"/>
  <c r="B5833"/>
  <c r="B547"/>
  <c r="B193"/>
  <c r="B3988"/>
  <c r="B467"/>
  <c r="B3622"/>
  <c r="B3627"/>
  <c r="B2704"/>
  <c r="B5297"/>
  <c r="B3240"/>
  <c r="B1334"/>
  <c r="B5315"/>
  <c r="B5409"/>
  <c r="B846"/>
  <c r="B757"/>
  <c r="B125"/>
  <c r="B242"/>
  <c r="B133"/>
  <c r="B6020"/>
  <c r="B5506"/>
  <c r="B5031"/>
  <c r="B5704"/>
  <c r="B3916"/>
  <c r="B5390"/>
  <c r="B5486"/>
  <c r="B4633"/>
  <c r="B3605"/>
  <c r="B5447"/>
  <c r="B2864"/>
  <c r="B3262"/>
  <c r="B5981"/>
  <c r="B6191"/>
  <c r="B6036"/>
  <c r="B4941"/>
  <c r="B3596"/>
  <c r="B3144"/>
  <c r="B2579"/>
  <c r="B5861"/>
  <c r="B3481"/>
  <c r="B148"/>
  <c r="B5611"/>
  <c r="B1647"/>
  <c r="B5094"/>
  <c r="B5589"/>
  <c r="B3557"/>
  <c r="B4563"/>
  <c r="B2786"/>
  <c r="B5826"/>
  <c r="B1748"/>
  <c r="B6147"/>
  <c r="B1544"/>
  <c r="B1239"/>
  <c r="B2613"/>
  <c r="B2590"/>
  <c r="B5532"/>
  <c r="B3097"/>
  <c r="B2959"/>
  <c r="B2135"/>
  <c r="B3332"/>
  <c r="B5668"/>
  <c r="B6159"/>
  <c r="B1504"/>
  <c r="B2588"/>
  <c r="B3053"/>
  <c r="B6208"/>
  <c r="B3593"/>
  <c r="B5595"/>
  <c r="B5131"/>
  <c r="B2759"/>
  <c r="B4774"/>
  <c r="B3452"/>
  <c r="B556"/>
  <c r="B5606"/>
  <c r="B5911"/>
  <c r="B661"/>
  <c r="B3367"/>
  <c r="B5889"/>
  <c r="B5565"/>
  <c r="B5334"/>
  <c r="B3534"/>
  <c r="B3448"/>
  <c r="B170"/>
  <c r="B6113"/>
  <c r="B5809"/>
  <c r="B525"/>
  <c r="B4685"/>
  <c r="B3080"/>
  <c r="B2963"/>
  <c r="B2870"/>
  <c r="B5645"/>
  <c r="B3711"/>
  <c r="B100"/>
  <c r="B1616"/>
  <c r="B6084"/>
  <c r="B3765"/>
  <c r="B5906"/>
  <c r="B2705"/>
  <c r="B1740"/>
  <c r="B96"/>
  <c r="B17"/>
  <c r="B1402"/>
  <c r="B4057"/>
  <c r="B4915"/>
  <c r="B5498"/>
  <c r="B839"/>
  <c r="B6072"/>
  <c r="B458"/>
  <c r="B5083"/>
  <c r="B3755"/>
  <c r="B4982"/>
  <c r="B3629"/>
  <c r="B4303"/>
  <c r="B4671"/>
  <c r="B5484"/>
  <c r="B1594"/>
  <c r="B1923"/>
  <c r="B578"/>
  <c r="B3651"/>
  <c r="B3856"/>
  <c r="B4417"/>
  <c r="B4096"/>
  <c r="B5797"/>
  <c r="B4392"/>
  <c r="B4627"/>
  <c r="B4176"/>
  <c r="B4452"/>
  <c r="B437"/>
  <c r="B5353"/>
  <c r="B5406"/>
  <c r="B4406"/>
  <c r="B3566"/>
  <c r="B2747"/>
  <c r="B4840"/>
  <c r="B3591"/>
  <c r="B313"/>
  <c r="B4449"/>
  <c r="B3772"/>
  <c r="B705"/>
  <c r="B712"/>
  <c r="B6025"/>
  <c r="B5014"/>
  <c r="B4866"/>
  <c r="B68"/>
  <c r="B11"/>
  <c r="B5278"/>
  <c r="B5150"/>
  <c r="B4224"/>
  <c r="B5541"/>
  <c r="B5087"/>
  <c r="B5517"/>
  <c r="B4954"/>
  <c r="B4208"/>
  <c r="B3456"/>
  <c r="B3949"/>
  <c r="B6221"/>
  <c r="B70"/>
  <c r="B747"/>
  <c r="B2849"/>
  <c r="B85"/>
  <c r="B1047"/>
  <c r="B1946"/>
  <c r="B3171"/>
  <c r="B2118"/>
  <c r="B781"/>
  <c r="B948"/>
  <c r="B928"/>
  <c r="B2213"/>
  <c r="B2287"/>
  <c r="B888"/>
  <c r="B3327"/>
  <c r="B3919"/>
  <c r="B900"/>
  <c r="B3810"/>
  <c r="B3392"/>
  <c r="B941"/>
  <c r="B8"/>
  <c r="B3803"/>
  <c r="B995"/>
  <c r="B4473"/>
  <c r="B654"/>
  <c r="B3820"/>
  <c r="B3785"/>
  <c r="B3798"/>
  <c r="B3724"/>
  <c r="B39"/>
  <c r="B3806"/>
  <c r="B2270"/>
  <c r="B3846"/>
  <c r="B3809"/>
  <c r="B4046"/>
  <c r="B3728"/>
  <c r="B3945"/>
  <c r="B3360"/>
  <c r="B3922"/>
  <c r="B2194"/>
  <c r="B1250"/>
  <c r="B3747"/>
  <c r="B3723"/>
  <c r="B5354"/>
  <c r="B3030"/>
  <c r="B3229"/>
  <c r="B3827"/>
  <c r="B1721"/>
  <c r="B2797"/>
  <c r="B3310"/>
  <c r="B1694"/>
  <c r="B1968"/>
  <c r="B4113"/>
  <c r="B3774"/>
  <c r="B908"/>
  <c r="B3369"/>
  <c r="B4106"/>
  <c r="B6039"/>
  <c r="B1528"/>
  <c r="B975"/>
  <c r="B1340"/>
  <c r="B2853"/>
  <c r="B4836"/>
  <c r="B1533"/>
  <c r="B1542"/>
  <c r="B4492"/>
  <c r="B3702"/>
  <c r="B3305"/>
  <c r="B2749"/>
  <c r="B992"/>
  <c r="B980"/>
  <c r="B927"/>
  <c r="B967"/>
  <c r="B5789"/>
  <c r="B979"/>
  <c r="B5398"/>
  <c r="B5317"/>
  <c r="B6126"/>
  <c r="B5672"/>
  <c r="B6174"/>
  <c r="B3295"/>
  <c r="B1245"/>
  <c r="B929"/>
  <c r="B3397"/>
  <c r="B3779"/>
  <c r="B3349"/>
  <c r="B3867"/>
  <c r="B1255"/>
  <c r="B1183"/>
  <c r="B741" i="1"/>
  <c r="B290"/>
  <c r="B231"/>
  <c r="B936"/>
  <c r="B371"/>
  <c r="B854"/>
  <c r="B170"/>
  <c r="B850"/>
  <c r="B376"/>
  <c r="B914"/>
  <c r="B960"/>
  <c r="B1016"/>
  <c r="B755"/>
  <c r="B983"/>
  <c r="B1023"/>
  <c r="B893"/>
  <c r="B864"/>
  <c r="B949"/>
  <c r="B856"/>
  <c r="B1033"/>
  <c r="B313"/>
  <c r="B860"/>
  <c r="B921"/>
  <c r="B858"/>
  <c r="B510"/>
  <c r="B832"/>
  <c r="B763"/>
  <c r="B1036"/>
  <c r="B861"/>
  <c r="B948"/>
  <c r="B1017"/>
  <c r="B133"/>
  <c r="B1109"/>
  <c r="B917"/>
  <c r="B898"/>
  <c r="B76"/>
  <c r="B450"/>
  <c r="B428"/>
  <c r="B727"/>
  <c r="B221"/>
  <c r="B99"/>
  <c r="B92"/>
  <c r="B58"/>
  <c r="B51"/>
  <c r="B176"/>
  <c r="B954"/>
  <c r="B724"/>
  <c r="B924"/>
  <c r="B308"/>
  <c r="B320"/>
  <c r="B1413"/>
  <c r="B181"/>
  <c r="B113"/>
  <c r="B811"/>
  <c r="B632"/>
  <c r="B679"/>
  <c r="B355"/>
  <c r="B800"/>
  <c r="B440"/>
  <c r="B497"/>
  <c r="B1009"/>
  <c r="B111"/>
  <c r="B962"/>
  <c r="B867"/>
  <c r="B1135"/>
  <c r="B932"/>
  <c r="B242"/>
  <c r="B572"/>
  <c r="B1208"/>
  <c r="B1138"/>
  <c r="B79"/>
  <c r="B119"/>
  <c r="B312"/>
  <c r="B586"/>
  <c r="B182"/>
  <c r="B880"/>
  <c r="B59"/>
  <c r="B373"/>
  <c r="B263"/>
  <c r="B702"/>
  <c r="B66"/>
  <c r="B31"/>
  <c r="B163"/>
  <c r="B1130"/>
  <c r="B35"/>
  <c r="B102"/>
  <c r="B1310"/>
  <c r="B830"/>
  <c r="B116"/>
  <c r="B149"/>
  <c r="B554"/>
  <c r="B204"/>
  <c r="B791"/>
  <c r="B618"/>
  <c r="B34"/>
  <c r="B295"/>
  <c r="B129"/>
  <c r="B658"/>
  <c r="B26"/>
  <c r="B548"/>
  <c r="B279"/>
  <c r="B349"/>
  <c r="B597"/>
  <c r="B545"/>
  <c r="B258"/>
  <c r="B89"/>
  <c r="B64"/>
  <c r="B1331"/>
  <c r="B292"/>
  <c r="B247"/>
  <c r="B957"/>
  <c r="B54"/>
  <c r="B19"/>
  <c r="B709"/>
  <c r="B695"/>
  <c r="B36"/>
  <c r="B39"/>
  <c r="B138"/>
  <c r="B865"/>
  <c r="B1410"/>
  <c r="B1247"/>
  <c r="B657"/>
  <c r="B270"/>
  <c r="B1279"/>
  <c r="B172"/>
  <c r="B871"/>
  <c r="B1288"/>
  <c r="B1378"/>
  <c r="B813"/>
  <c r="B1102"/>
  <c r="B869"/>
  <c r="B148"/>
  <c r="B691"/>
  <c r="B868"/>
  <c r="B959"/>
  <c r="B688"/>
  <c r="B615"/>
  <c r="B372"/>
  <c r="B730"/>
  <c r="B684"/>
  <c r="B325"/>
  <c r="B551"/>
  <c r="B629"/>
  <c r="B593"/>
  <c r="B547"/>
  <c r="B664"/>
  <c r="B1301"/>
  <c r="B782"/>
  <c r="B30"/>
  <c r="B377"/>
  <c r="B296"/>
  <c r="B797"/>
  <c r="B556"/>
  <c r="B1379"/>
  <c r="B454"/>
  <c r="B130"/>
  <c r="B140"/>
  <c r="B532"/>
  <c r="B516"/>
  <c r="B154"/>
  <c r="B1341"/>
  <c r="B11"/>
  <c r="B112"/>
  <c r="B521"/>
  <c r="B624"/>
  <c r="B110"/>
  <c r="B287"/>
  <c r="B1165"/>
  <c r="B1382"/>
  <c r="B40"/>
  <c r="B95"/>
  <c r="B38"/>
  <c r="B62"/>
  <c r="B171"/>
  <c r="B524"/>
  <c r="B416"/>
  <c r="B123"/>
  <c r="B926"/>
  <c r="B608"/>
  <c r="B912"/>
  <c r="B29"/>
  <c r="B1191"/>
  <c r="B131"/>
  <c r="B109"/>
  <c r="B1377"/>
  <c r="B918"/>
  <c r="B37"/>
  <c r="B1091"/>
  <c r="B12"/>
  <c r="B1273"/>
  <c r="B1336"/>
  <c r="B166"/>
  <c r="B399"/>
  <c r="B1166"/>
  <c r="B1323"/>
  <c r="B923"/>
  <c r="B1397"/>
  <c r="B165"/>
  <c r="B185"/>
  <c r="B1295"/>
  <c r="B1234"/>
  <c r="B233"/>
  <c r="B1339"/>
  <c r="B761"/>
  <c r="B32"/>
  <c r="B1198"/>
  <c r="B81"/>
  <c r="B407"/>
  <c r="B87"/>
  <c r="B1222"/>
  <c r="B1225"/>
  <c r="B117"/>
  <c r="B1239"/>
  <c r="B1289"/>
  <c r="B1240"/>
  <c r="B1293"/>
  <c r="B390"/>
  <c r="B1363"/>
  <c r="B1186"/>
  <c r="B1211"/>
  <c r="B735"/>
  <c r="B50"/>
  <c r="B1392"/>
  <c r="B722"/>
  <c r="B718"/>
  <c r="B743"/>
  <c r="B397"/>
  <c r="B652"/>
  <c r="B660"/>
  <c r="B812"/>
  <c r="B638"/>
  <c r="B490"/>
  <c r="B623"/>
  <c r="B646"/>
  <c r="B408"/>
  <c r="B1201"/>
  <c r="B1354"/>
  <c r="B139"/>
  <c r="B769"/>
  <c r="B731"/>
  <c r="B374"/>
  <c r="B728"/>
  <c r="B409"/>
  <c r="B1390"/>
  <c r="B361"/>
  <c r="B607"/>
  <c r="B1375"/>
  <c r="B613"/>
  <c r="B98"/>
  <c r="B1393"/>
  <c r="B676"/>
  <c r="B1344"/>
  <c r="B158"/>
  <c r="B422"/>
  <c r="B404"/>
  <c r="B729"/>
  <c r="B719"/>
  <c r="B333"/>
  <c r="B604"/>
  <c r="B661"/>
  <c r="B1167"/>
  <c r="B687"/>
  <c r="B833"/>
  <c r="B616"/>
  <c r="B520"/>
  <c r="B1145"/>
  <c r="B1315"/>
  <c r="B1343"/>
  <c r="B1261"/>
  <c r="B1321"/>
  <c r="B1353"/>
  <c r="B1388"/>
  <c r="B1219"/>
  <c r="B805"/>
  <c r="B326"/>
  <c r="B179"/>
  <c r="B1188"/>
  <c r="B1252"/>
  <c r="B152"/>
  <c r="B1367"/>
  <c r="B634"/>
  <c r="B97"/>
  <c r="B340"/>
  <c r="B636"/>
  <c r="B692"/>
  <c r="B423"/>
  <c r="B343"/>
  <c r="B568"/>
  <c r="B621"/>
  <c r="B1361"/>
  <c r="B1246"/>
  <c r="B1284"/>
  <c r="B985"/>
  <c r="B672"/>
  <c r="B107"/>
  <c r="B852"/>
  <c r="B1374"/>
  <c r="B617"/>
  <c r="B1180"/>
  <c r="B1199"/>
  <c r="B1384"/>
  <c r="B1304"/>
  <c r="B382"/>
  <c r="B385"/>
  <c r="B645"/>
  <c r="B897"/>
  <c r="B940"/>
  <c r="B278"/>
  <c r="B1029"/>
  <c r="B232"/>
  <c r="B899"/>
  <c r="B1169"/>
  <c r="B907"/>
  <c r="B875"/>
  <c r="B1076"/>
  <c r="B1183"/>
  <c r="B370"/>
  <c r="B795"/>
  <c r="B596"/>
  <c r="B562"/>
  <c r="B85"/>
  <c r="B1244"/>
  <c r="B1287"/>
  <c r="B101"/>
  <c r="B358"/>
  <c r="B288"/>
  <c r="B785"/>
  <c r="B750"/>
  <c r="B224"/>
  <c r="B282"/>
  <c r="B352"/>
  <c r="B1020"/>
  <c r="B275"/>
  <c r="B415"/>
  <c r="B226"/>
  <c r="B1030"/>
  <c r="B573"/>
  <c r="B1171"/>
  <c r="B552"/>
  <c r="B1006"/>
  <c r="B884"/>
  <c r="B203"/>
  <c r="B1022"/>
  <c r="B894"/>
  <c r="B987"/>
  <c r="B567"/>
  <c r="B1107"/>
  <c r="B1085"/>
  <c r="B965"/>
  <c r="B1118"/>
  <c r="B1094"/>
  <c r="B1087"/>
  <c r="B1040"/>
  <c r="B1159"/>
  <c r="B874"/>
  <c r="B197"/>
  <c r="B1013"/>
  <c r="B192"/>
  <c r="B187"/>
  <c r="B241"/>
  <c r="B681"/>
  <c r="B285"/>
  <c r="B188"/>
  <c r="B538"/>
  <c r="B550"/>
  <c r="B704"/>
  <c r="B1067"/>
  <c r="B1026"/>
  <c r="B207"/>
  <c r="B351"/>
  <c r="B17"/>
  <c r="B1072"/>
  <c r="B257"/>
  <c r="B1081"/>
  <c r="B189"/>
  <c r="B240"/>
  <c r="B65"/>
  <c r="B429"/>
  <c r="B1108"/>
  <c r="B16"/>
  <c r="B1156"/>
  <c r="B1041"/>
  <c r="B870"/>
  <c r="B887"/>
  <c r="B1019"/>
  <c r="B970"/>
  <c r="B1148"/>
  <c r="B900"/>
  <c r="B200"/>
  <c r="B877"/>
  <c r="B1045"/>
  <c r="B565"/>
  <c r="B961"/>
  <c r="B1046"/>
  <c r="B1073"/>
  <c r="B555"/>
  <c r="B1119"/>
  <c r="B1057"/>
  <c r="B193"/>
  <c r="B1018"/>
  <c r="B564"/>
  <c r="B324"/>
  <c r="B191"/>
  <c r="B626"/>
  <c r="B1063"/>
  <c r="B1116"/>
  <c r="B775"/>
  <c r="B406"/>
  <c r="B525"/>
  <c r="B1409"/>
  <c r="B1360"/>
  <c r="B20"/>
  <c r="B114"/>
  <c r="B18"/>
  <c r="B347"/>
  <c r="B335"/>
  <c r="B305"/>
  <c r="B561"/>
  <c r="B1110"/>
  <c r="B14"/>
  <c r="B1115"/>
  <c r="B1064"/>
  <c r="B1031"/>
  <c r="B448"/>
  <c r="B1039"/>
  <c r="B982"/>
  <c r="B1052"/>
  <c r="B150"/>
  <c r="B145"/>
  <c r="B199"/>
  <c r="B213"/>
  <c r="B1112"/>
  <c r="B1079"/>
  <c r="B972"/>
  <c r="B974"/>
  <c r="B1106"/>
  <c r="B1189"/>
  <c r="B767"/>
  <c r="B817"/>
  <c r="B712"/>
  <c r="B513"/>
  <c r="B1034"/>
  <c r="B202"/>
  <c r="B1153"/>
  <c r="B690"/>
  <c r="B167"/>
  <c r="B895"/>
  <c r="B331"/>
  <c r="B1092"/>
  <c r="B21"/>
  <c r="B419"/>
  <c r="B883"/>
  <c r="B350"/>
  <c r="B976"/>
  <c r="B190"/>
  <c r="B963"/>
  <c r="B501"/>
  <c r="B549"/>
  <c r="B989"/>
  <c r="B25"/>
  <c r="B1329"/>
  <c r="B939"/>
  <c r="B602"/>
  <c r="B1406"/>
  <c r="B236"/>
  <c r="B639"/>
  <c r="B24"/>
  <c r="B902"/>
  <c r="B398"/>
  <c r="B239"/>
  <c r="B342"/>
  <c r="B766"/>
  <c r="B1407"/>
  <c r="B206"/>
  <c r="B527"/>
  <c r="B276"/>
  <c r="B1402"/>
  <c r="B330"/>
  <c r="B919"/>
  <c r="B1140"/>
  <c r="B394"/>
  <c r="B536"/>
  <c r="B964"/>
  <c r="B269"/>
  <c r="B1399"/>
  <c r="B866"/>
  <c r="B744"/>
  <c r="B967"/>
  <c r="B1114"/>
  <c r="B1099"/>
  <c r="B845"/>
  <c r="B338"/>
  <c r="B1185"/>
  <c r="B1285"/>
  <c r="B1220"/>
  <c r="B583"/>
  <c r="B823"/>
  <c r="B606"/>
  <c r="B643"/>
  <c r="B272"/>
  <c r="B459"/>
  <c r="B662"/>
  <c r="B1221"/>
  <c r="B708"/>
  <c r="B427"/>
  <c r="B124"/>
  <c r="B468"/>
  <c r="B820"/>
  <c r="B635"/>
  <c r="B789"/>
  <c r="B806"/>
  <c r="B739"/>
  <c r="B711"/>
  <c r="B473"/>
  <c r="B462"/>
  <c r="B483"/>
  <c r="B48"/>
  <c r="B1358"/>
  <c r="B1306"/>
  <c r="B765"/>
  <c r="B1270"/>
  <c r="B674"/>
  <c r="B930"/>
  <c r="B1345"/>
  <c r="B1297"/>
  <c r="B46"/>
  <c r="B776"/>
  <c r="B387"/>
  <c r="B401"/>
  <c r="B1264"/>
  <c r="B784"/>
  <c r="B1133"/>
  <c r="B254"/>
  <c r="B91"/>
  <c r="B482"/>
  <c r="B801"/>
  <c r="B1232"/>
  <c r="B1411"/>
  <c r="B715"/>
  <c r="B738"/>
  <c r="B157"/>
  <c r="B1128"/>
  <c r="B1181"/>
  <c r="B1334"/>
  <c r="B1015"/>
  <c r="B1253"/>
  <c r="B476"/>
  <c r="B256"/>
  <c r="B1267"/>
  <c r="B1229"/>
  <c r="B1332"/>
  <c r="B563"/>
  <c r="B591"/>
  <c r="B781"/>
  <c r="B75"/>
  <c r="B553"/>
  <c r="B1174"/>
  <c r="B605"/>
  <c r="B570"/>
  <c r="B1134"/>
  <c r="B780"/>
  <c r="B1327"/>
  <c r="B389"/>
  <c r="B807"/>
  <c r="B673"/>
  <c r="B250"/>
  <c r="B281"/>
  <c r="B696"/>
  <c r="B543"/>
  <c r="B1401"/>
  <c r="B1330"/>
  <c r="B558"/>
  <c r="B706"/>
  <c r="B384"/>
  <c r="B470"/>
  <c r="B713"/>
  <c r="B628"/>
  <c r="B594"/>
  <c r="B831"/>
  <c r="B265"/>
  <c r="B746"/>
  <c r="B809"/>
  <c r="B793"/>
  <c r="B839"/>
  <c r="B1298"/>
  <c r="B640"/>
  <c r="B126"/>
  <c r="B1381"/>
  <c r="B566"/>
  <c r="B774"/>
  <c r="B1280"/>
  <c r="B60"/>
  <c r="B177"/>
  <c r="B485"/>
  <c r="B45"/>
  <c r="B627"/>
  <c r="B575"/>
  <c r="B794"/>
  <c r="B714"/>
  <c r="B488"/>
  <c r="B546"/>
  <c r="B737"/>
  <c r="B689"/>
  <c r="B721"/>
  <c r="B268"/>
  <c r="B115"/>
  <c r="B286"/>
  <c r="B814"/>
  <c r="B680"/>
  <c r="B493"/>
  <c r="B9"/>
  <c r="B1275"/>
  <c r="B1245"/>
  <c r="B90"/>
  <c r="B391"/>
  <c r="B1235"/>
  <c r="B72"/>
  <c r="B1347"/>
  <c r="B1352"/>
  <c r="B413"/>
  <c r="B1237"/>
  <c r="B1274"/>
  <c r="B1203"/>
  <c r="B1192"/>
  <c r="B471"/>
  <c r="B161"/>
  <c r="B1206"/>
  <c r="B1398"/>
  <c r="B1197"/>
  <c r="B1342"/>
  <c r="B1207"/>
  <c r="B1290"/>
  <c r="B418"/>
  <c r="B509"/>
  <c r="B841"/>
  <c r="B142"/>
  <c r="B764"/>
  <c r="B630"/>
  <c r="B479"/>
  <c r="B464"/>
  <c r="B595"/>
  <c r="B262"/>
  <c r="B836"/>
  <c r="B792"/>
  <c r="B725"/>
  <c r="B760"/>
  <c r="B578"/>
  <c r="B787"/>
  <c r="B611"/>
  <c r="B503"/>
  <c r="B810"/>
  <c r="B589"/>
  <c r="B844"/>
  <c r="B799"/>
  <c r="B675"/>
  <c r="B571"/>
  <c r="B514"/>
  <c r="B518"/>
  <c r="B517"/>
  <c r="B835"/>
  <c r="B1227"/>
  <c r="B1250"/>
  <c r="B395"/>
  <c r="B153"/>
  <c r="B1179"/>
  <c r="B321"/>
  <c r="B491"/>
  <c r="B707"/>
  <c r="B100"/>
  <c r="B392"/>
  <c r="B8"/>
  <c r="B467"/>
  <c r="B443"/>
  <c r="B1309"/>
  <c r="B798"/>
  <c r="B720"/>
  <c r="B364"/>
  <c r="B301"/>
  <c r="B175"/>
  <c r="B178"/>
  <c r="B1163"/>
  <c r="B758"/>
  <c r="B1394"/>
  <c r="B1340"/>
  <c r="B1369"/>
  <c r="B663"/>
  <c r="B1362"/>
  <c r="B1335"/>
  <c r="B1176"/>
  <c r="B1243"/>
  <c r="B1248"/>
  <c r="B1325"/>
  <c r="B612"/>
  <c r="B125"/>
  <c r="B1195"/>
  <c r="B156"/>
  <c r="B1125"/>
  <c r="B1376"/>
  <c r="B1364"/>
  <c r="B1302"/>
  <c r="B315"/>
  <c r="B1209"/>
  <c r="B700"/>
  <c r="B1272"/>
  <c r="B77"/>
  <c r="B143"/>
  <c r="B348"/>
  <c r="B1122"/>
  <c r="B1408"/>
  <c r="B633"/>
  <c r="B458"/>
  <c r="B1256"/>
  <c r="B105"/>
  <c r="B659"/>
  <c r="B1348"/>
  <c r="B582"/>
  <c r="B1346"/>
  <c r="B584"/>
  <c r="B1292"/>
  <c r="B432"/>
  <c r="B15"/>
  <c r="B475"/>
  <c r="B291"/>
  <c r="B339"/>
  <c r="B576"/>
  <c r="B666"/>
  <c r="B1004"/>
  <c r="B128"/>
  <c r="B328"/>
  <c r="B359"/>
  <c r="B383"/>
  <c r="B653"/>
  <c r="B457"/>
  <c r="B535"/>
  <c r="B838"/>
  <c r="B824"/>
  <c r="B541"/>
  <c r="B655"/>
  <c r="B1283"/>
  <c r="B1370"/>
  <c r="B1395"/>
  <c r="B1187"/>
  <c r="B56"/>
  <c r="B144"/>
  <c r="B922"/>
  <c r="B84"/>
  <c r="B1226"/>
  <c r="B120"/>
  <c r="B78"/>
  <c r="B43"/>
  <c r="B1296"/>
  <c r="B375"/>
  <c r="B474"/>
  <c r="B1212"/>
  <c r="B162"/>
  <c r="B121"/>
  <c r="B57"/>
  <c r="B1271"/>
  <c r="B1311"/>
  <c r="B1337"/>
  <c r="B935"/>
  <c r="B277"/>
  <c r="B1215"/>
  <c r="B519"/>
  <c r="B1223"/>
  <c r="B332"/>
  <c r="B82"/>
  <c r="B668"/>
  <c r="B1218"/>
  <c r="B756"/>
  <c r="B1373"/>
  <c r="B1383"/>
  <c r="B598"/>
  <c r="B369"/>
  <c r="B417"/>
  <c r="B252"/>
  <c r="B956"/>
  <c r="B71"/>
  <c r="B1177"/>
  <c r="B733"/>
  <c r="B244"/>
  <c r="B496"/>
  <c r="B1303"/>
  <c r="B127"/>
  <c r="B449"/>
  <c r="B430"/>
  <c r="B431"/>
  <c r="B411"/>
  <c r="B777"/>
  <c r="B502"/>
  <c r="B796"/>
  <c r="B469"/>
  <c r="B504"/>
  <c r="B642"/>
  <c r="B748"/>
  <c r="B344"/>
  <c r="B1236"/>
  <c r="B1238"/>
  <c r="B585"/>
  <c r="B134"/>
  <c r="B1328"/>
  <c r="B1173"/>
  <c r="B754"/>
  <c r="B1324"/>
  <c r="B1205"/>
  <c r="B1299"/>
  <c r="B484"/>
  <c r="B1333"/>
  <c r="B803"/>
  <c r="B1266"/>
  <c r="B1255"/>
  <c r="B779"/>
  <c r="B1182"/>
  <c r="B1371"/>
  <c r="B353"/>
  <c r="B698"/>
  <c r="B42"/>
  <c r="B560"/>
  <c r="B80"/>
  <c r="B705"/>
  <c r="B52"/>
  <c r="B732"/>
  <c r="B1241"/>
  <c r="B592"/>
  <c r="B665"/>
  <c r="B1300"/>
  <c r="B405"/>
  <c r="B264"/>
  <c r="B329"/>
  <c r="B83"/>
  <c r="B1281"/>
  <c r="B1213"/>
  <c r="B1278"/>
  <c r="B1204"/>
  <c r="B86"/>
  <c r="B472"/>
  <c r="B749"/>
  <c r="B834"/>
  <c r="B703"/>
  <c r="B248"/>
  <c r="B686"/>
  <c r="B1131"/>
  <c r="B773"/>
  <c r="B610"/>
  <c r="B671"/>
  <c r="B701"/>
  <c r="B533"/>
  <c r="B909"/>
  <c r="B495"/>
  <c r="B1143"/>
  <c r="B925"/>
  <c r="B1277"/>
  <c r="B1254"/>
  <c r="B710"/>
  <c r="B600"/>
  <c r="B770"/>
  <c r="B669"/>
  <c r="B489"/>
  <c r="B808"/>
  <c r="B677"/>
  <c r="B821"/>
  <c r="B424"/>
  <c r="B587"/>
  <c r="B577"/>
  <c r="B752"/>
  <c r="B716"/>
  <c r="B461"/>
  <c r="B1305"/>
  <c r="B73"/>
  <c r="B1359"/>
  <c r="B1313"/>
  <c r="B1276"/>
  <c r="B931"/>
  <c r="B1307"/>
  <c r="B1224"/>
  <c r="B354"/>
  <c r="B1351"/>
  <c r="B537"/>
  <c r="B481"/>
  <c r="B786"/>
  <c r="B499"/>
  <c r="B380"/>
  <c r="B511"/>
  <c r="B683"/>
  <c r="B507"/>
  <c r="B173"/>
  <c r="B822"/>
  <c r="B357"/>
  <c r="B515"/>
  <c r="B788"/>
  <c r="B647"/>
  <c r="B141"/>
  <c r="B827"/>
  <c r="B717"/>
  <c r="B771"/>
  <c r="B768"/>
  <c r="B367"/>
  <c r="B1357"/>
  <c r="B366"/>
  <c r="B1365"/>
  <c r="B826"/>
  <c r="B1326"/>
  <c r="B534"/>
  <c r="B1400"/>
  <c r="B336"/>
  <c r="B494"/>
  <c r="B327"/>
  <c r="B132"/>
  <c r="B55"/>
  <c r="B159"/>
  <c r="B477"/>
  <c r="B1124"/>
  <c r="B106"/>
  <c r="B1230"/>
  <c r="B1251"/>
  <c r="B1242"/>
  <c r="B753"/>
  <c r="B451"/>
  <c r="B381"/>
  <c r="B1387"/>
  <c r="B1322"/>
  <c r="B452"/>
  <c r="B460"/>
  <c r="B68"/>
  <c r="B694"/>
  <c r="B762"/>
  <c r="B1265"/>
  <c r="B825"/>
  <c r="B164"/>
  <c r="B1129"/>
  <c r="B1164"/>
  <c r="B74"/>
  <c r="B1372"/>
  <c r="B235"/>
  <c r="B1233"/>
  <c r="B540"/>
  <c r="B368"/>
  <c r="B365"/>
  <c r="B1005"/>
  <c r="B184"/>
  <c r="B1231"/>
  <c r="B1196"/>
  <c r="B1318"/>
  <c r="B1269"/>
  <c r="B135"/>
  <c r="B1262"/>
  <c r="B1260"/>
  <c r="B1355"/>
  <c r="B1202"/>
  <c r="B400"/>
  <c r="B1317"/>
  <c r="B1037"/>
  <c r="B529"/>
  <c r="B1035"/>
  <c r="B1214"/>
  <c r="B933"/>
  <c r="B840"/>
  <c r="B879"/>
  <c r="B386"/>
  <c r="B955"/>
  <c r="B995"/>
  <c r="B1320"/>
  <c r="B104"/>
  <c r="B622"/>
  <c r="B651"/>
  <c r="B559"/>
  <c r="B670"/>
  <c r="B487"/>
  <c r="B486"/>
  <c r="B802"/>
  <c r="B757"/>
  <c r="B1259"/>
  <c r="B819"/>
  <c r="B778"/>
  <c r="B334"/>
  <c r="B828"/>
  <c r="B667"/>
  <c r="B412"/>
  <c r="B697"/>
  <c r="B1385"/>
  <c r="B772"/>
  <c r="B745"/>
  <c r="B631"/>
  <c r="B356"/>
  <c r="B590"/>
  <c r="B648"/>
  <c r="B1404"/>
  <c r="B734"/>
  <c r="B425"/>
  <c r="B625"/>
  <c r="B1312"/>
  <c r="B678"/>
  <c r="B1268"/>
  <c r="B346"/>
  <c r="B579"/>
  <c r="B818"/>
  <c r="B433"/>
  <c r="B1144"/>
  <c r="B1249"/>
  <c r="B1175"/>
  <c r="B480"/>
  <c r="B147"/>
  <c r="B693"/>
  <c r="B47"/>
  <c r="B1349"/>
  <c r="B929"/>
  <c r="B1291"/>
  <c r="B1350"/>
  <c r="B928"/>
  <c r="B927"/>
  <c r="B1190"/>
  <c r="B345"/>
  <c r="B1396"/>
  <c r="B1308"/>
  <c r="B434"/>
  <c r="B1286"/>
  <c r="B396"/>
  <c r="B421"/>
  <c r="B456"/>
  <c r="B1200"/>
  <c r="B466"/>
  <c r="B1258"/>
  <c r="B649"/>
  <c r="B151"/>
  <c r="B1194"/>
  <c r="B1178"/>
  <c r="B1216"/>
  <c r="B414"/>
  <c r="B1149"/>
  <c r="B1389"/>
  <c r="B996"/>
  <c r="B1217"/>
  <c r="B1184"/>
  <c r="B843"/>
  <c r="B1282"/>
  <c r="B1319"/>
  <c r="B1316"/>
  <c r="B1314"/>
  <c r="B93"/>
  <c r="B160"/>
  <c r="B44"/>
  <c r="B293"/>
  <c r="B445"/>
  <c r="B253"/>
  <c r="B294"/>
  <c r="B234"/>
  <c r="B1127"/>
  <c r="B322"/>
  <c r="B911"/>
  <c r="B1403"/>
  <c r="B986"/>
  <c r="B903"/>
  <c r="B889"/>
  <c r="B227"/>
  <c r="B442"/>
  <c r="B580"/>
  <c r="B523"/>
  <c r="B522"/>
  <c r="B500"/>
  <c r="B906"/>
  <c r="B1083"/>
  <c r="B1151"/>
  <c r="B1028"/>
  <c r="B859"/>
  <c r="B994"/>
  <c r="B848"/>
  <c r="B1080"/>
  <c r="B53"/>
  <c r="B973"/>
  <c r="B1071"/>
  <c r="B1068"/>
  <c r="B1074"/>
  <c r="B1058"/>
  <c r="B41"/>
  <c r="B1104"/>
  <c r="B1146"/>
  <c r="B492"/>
  <c r="B28"/>
  <c r="B229"/>
  <c r="B888"/>
  <c r="B251"/>
  <c r="B478"/>
  <c r="B1113"/>
  <c r="B916"/>
  <c r="B699"/>
  <c r="B920"/>
  <c r="B237"/>
  <c r="B314"/>
  <c r="B174"/>
  <c r="B136"/>
  <c r="B891"/>
  <c r="B1193"/>
  <c r="B1228"/>
  <c r="B1391"/>
  <c r="B88"/>
  <c r="B155"/>
  <c r="B118"/>
  <c r="B63"/>
  <c r="B1060"/>
  <c r="B526"/>
  <c r="B1095"/>
  <c r="B1024"/>
  <c r="B1152"/>
  <c r="B1139"/>
  <c r="B1172"/>
  <c r="B901"/>
  <c r="B300"/>
  <c r="B283"/>
  <c r="B61"/>
  <c r="B975"/>
  <c r="B685"/>
  <c r="B261"/>
  <c r="B289"/>
  <c r="B892"/>
  <c r="B10"/>
  <c r="B981"/>
  <c r="B980"/>
  <c r="B1210"/>
  <c r="B299"/>
  <c r="B993"/>
  <c r="B726"/>
  <c r="B94"/>
  <c r="B992"/>
  <c r="B1088"/>
  <c r="B1162"/>
  <c r="B978"/>
  <c r="B1154"/>
  <c r="B303"/>
  <c r="B219"/>
  <c r="B1049"/>
  <c r="B886"/>
  <c r="B506"/>
  <c r="B1089"/>
  <c r="B297"/>
  <c r="B1077"/>
  <c r="B650"/>
  <c r="B1050"/>
  <c r="B1070"/>
  <c r="B614"/>
  <c r="B1157"/>
  <c r="B307"/>
  <c r="B246"/>
  <c r="B1043"/>
  <c r="B637"/>
  <c r="B1147"/>
  <c r="B603"/>
  <c r="B882"/>
  <c r="B862"/>
  <c r="B1155"/>
  <c r="B1038"/>
  <c r="B988"/>
  <c r="B298"/>
  <c r="B969"/>
  <c r="B609"/>
  <c r="B420"/>
  <c r="B581"/>
  <c r="B505"/>
  <c r="B890"/>
  <c r="B249"/>
  <c r="B873"/>
  <c r="B984"/>
  <c r="B1100"/>
  <c r="B1066"/>
  <c r="B896"/>
  <c r="B1062"/>
  <c r="B302"/>
  <c r="B977"/>
  <c r="B1093"/>
  <c r="B990"/>
  <c r="B238"/>
  <c r="B1084"/>
  <c r="B968"/>
  <c r="B1032"/>
  <c r="B1105"/>
  <c r="B435"/>
  <c r="B304"/>
  <c r="B13"/>
  <c r="B804"/>
  <c r="B323"/>
  <c r="B22"/>
  <c r="B878"/>
  <c r="B337"/>
  <c r="B958"/>
  <c r="B217"/>
  <c r="B195"/>
  <c r="B341"/>
  <c r="B1098"/>
  <c r="B260"/>
  <c r="B222"/>
  <c r="B1056"/>
  <c r="B1059"/>
  <c r="B1069"/>
  <c r="B599"/>
  <c r="B1121"/>
  <c r="B1101"/>
  <c r="B1042"/>
  <c r="B1075"/>
  <c r="B1086"/>
  <c r="B1048"/>
  <c r="B1120"/>
  <c r="B1090"/>
  <c r="B1061"/>
  <c r="B952"/>
  <c r="B1055"/>
  <c r="B1065"/>
  <c r="B915"/>
  <c r="B363"/>
  <c r="B1053"/>
  <c r="B108"/>
  <c r="B979"/>
  <c r="B1047"/>
  <c r="B259"/>
  <c r="B69"/>
  <c r="B426"/>
  <c r="B1366"/>
  <c r="B816"/>
  <c r="B388"/>
  <c r="B1380"/>
  <c r="B1257"/>
  <c r="B654"/>
  <c r="B410"/>
  <c r="B1294"/>
  <c r="B1096"/>
  <c r="B498"/>
  <c r="B1150"/>
  <c r="B863"/>
  <c r="B934"/>
  <c r="B910"/>
  <c r="B280"/>
  <c r="B1117"/>
  <c r="B723"/>
  <c r="B306"/>
  <c r="B1054"/>
  <c r="B641"/>
  <c r="B815"/>
  <c r="B1078"/>
  <c r="B872"/>
  <c r="B905"/>
  <c r="B569"/>
  <c r="B531"/>
  <c r="B1136"/>
  <c r="B851"/>
  <c r="B1132"/>
  <c r="B318"/>
  <c r="B309"/>
  <c r="B1160"/>
  <c r="B904"/>
  <c r="B1051"/>
  <c r="B438"/>
  <c r="B1097"/>
  <c r="B736"/>
  <c r="B1082"/>
  <c r="B446"/>
  <c r="B574"/>
  <c r="B362"/>
  <c r="B842"/>
  <c r="B463"/>
  <c r="B453"/>
  <c r="B783"/>
  <c r="B317"/>
  <c r="B243"/>
  <c r="B436"/>
  <c r="B938"/>
  <c r="B853"/>
  <c r="B837"/>
  <c r="B946"/>
  <c r="B1003"/>
  <c r="B211"/>
  <c r="B876"/>
  <c r="B1123"/>
  <c r="B885"/>
  <c r="B945"/>
  <c r="B311"/>
  <c r="B214"/>
  <c r="B96"/>
  <c r="B245"/>
  <c r="B512"/>
  <c r="B70"/>
  <c r="B455"/>
  <c r="B441"/>
  <c r="B218"/>
  <c r="B319"/>
  <c r="B310"/>
  <c r="B465"/>
  <c r="B316"/>
  <c r="B437"/>
  <c r="B146"/>
  <c r="B542"/>
  <c r="B393"/>
  <c r="B103"/>
  <c r="B508"/>
  <c r="B196"/>
  <c r="B881"/>
  <c r="B49"/>
  <c r="B941"/>
  <c r="B216"/>
  <c r="B943"/>
  <c r="B751"/>
  <c r="B1027"/>
  <c r="B1012"/>
  <c r="B1021"/>
  <c r="B1142"/>
  <c r="B855"/>
  <c r="B1161"/>
  <c r="B379"/>
  <c r="B847"/>
  <c r="B1000"/>
  <c r="B1412"/>
  <c r="B122"/>
  <c r="B209"/>
  <c r="B944"/>
  <c r="B942"/>
  <c r="B997"/>
  <c r="B7"/>
  <c r="B998"/>
  <c r="B991"/>
  <c r="B759"/>
  <c r="B1170"/>
  <c r="B1137"/>
  <c r="B439"/>
  <c r="B273"/>
  <c r="B33"/>
  <c r="B223"/>
  <c r="B183"/>
  <c r="B208"/>
  <c r="B530"/>
  <c r="B1158"/>
  <c r="B225"/>
  <c r="B656"/>
  <c r="B266"/>
  <c r="B274"/>
  <c r="B212"/>
  <c r="B267"/>
  <c r="B1126"/>
  <c r="B27"/>
  <c r="B378"/>
  <c r="B230"/>
  <c r="B186"/>
  <c r="B1044"/>
  <c r="B937"/>
  <c r="B210"/>
  <c r="B849"/>
  <c r="B740"/>
  <c r="B271"/>
  <c r="B215"/>
  <c r="B284"/>
  <c r="B790"/>
  <c r="B999"/>
  <c r="B220"/>
  <c r="B846"/>
  <c r="B23"/>
  <c r="B1001"/>
  <c r="B913"/>
  <c r="B168"/>
  <c r="B950"/>
  <c r="B908"/>
  <c r="B747"/>
  <c r="B137"/>
  <c r="B966"/>
  <c r="B1405"/>
  <c r="B947"/>
  <c r="B1168"/>
  <c r="B198"/>
  <c r="B971"/>
  <c r="B539"/>
  <c r="B228"/>
  <c r="B1007"/>
  <c r="B1002"/>
  <c r="B1014"/>
  <c r="B544"/>
  <c r="B557"/>
  <c r="B194"/>
  <c r="B953"/>
  <c r="B1011"/>
  <c r="B1008"/>
  <c r="B6"/>
  <c r="B444"/>
  <c r="B829"/>
  <c r="B1010"/>
  <c r="B255"/>
  <c r="B528"/>
  <c r="B620"/>
  <c r="B205"/>
  <c r="B1025"/>
  <c r="B682"/>
  <c r="B601"/>
  <c r="B1111"/>
  <c r="B1103"/>
  <c r="B951"/>
  <c r="B169"/>
  <c r="B1141"/>
  <c r="B360"/>
  <c r="B619"/>
  <c r="B742"/>
  <c r="B588"/>
  <c r="B644"/>
  <c r="B201"/>
  <c r="B447"/>
  <c r="B857"/>
  <c r="B1386"/>
  <c r="B67"/>
  <c r="B403"/>
  <c r="B180"/>
  <c r="B1263"/>
  <c r="B1338"/>
  <c r="B1368"/>
  <c r="B1356"/>
  <c r="B402"/>
</calcChain>
</file>

<file path=xl/sharedStrings.xml><?xml version="1.0" encoding="utf-8"?>
<sst xmlns="http://schemas.openxmlformats.org/spreadsheetml/2006/main" count="12" uniqueCount="6">
  <si>
    <t>ΑΣΕΠ
Β΄ΔΙΕΥΘΥΝΣΗ ΕΠΙΛΟΓΗΣ ΠΡΟΣΩΠΙΚΟΥ</t>
  </si>
  <si>
    <t>ΠΡΟΚΗΡΥΞΗ 6Κ/2020 - ΚΑΤΗΓΟΡΙΑ ΠΕ
ΠΡΟΣΚΛΗΣΗ ΥΠΟΨΗΦΙΩΝ ΓΙΑ ΗΛΕΚΤΡΟΝΙΚΗ ΥΠΟΒΟΛΗ ΔΙΚΑΙΟΛΟΓΗΤΙΚΩΝ</t>
  </si>
  <si>
    <t>ΑΡΙΘΜΟΣ ΜΗΤΡΩΟΥ ΥΠΟΨΗΦΙΟΥ</t>
  </si>
  <si>
    <t>Α/Α</t>
  </si>
  <si>
    <t>ΠΡΟΚΗΡΥΞΗ 6Κ/2020 - ΚΑΤΗΓΟΡΙΑ ΤΕ
ΠΡΟΣΚΛΗΣΗ ΥΠΟΨΗΦΙΩΝ ΓΙΑ ΗΛΕΚΤΡΟΝΙΚΗ ΥΠΟΒΟΛΗ ΔΙΚΑΙΟΛΟΓΗΤΙΚΩΝ</t>
  </si>
  <si>
    <t>ΠΡΟΚΗΡΥΞΗ 6Κ/2020 - ΚΑΤΗΓΟΡΙΕΣ ΔΕ/ΥΕ
ΠΡΟΣΚΛΗΣΗ ΥΠΟΨΗΦΙΩΝ ΓΙΑ ΗΛΕΚΤΡΟΝΙΚΗ ΥΠΟΒΟΛΗ ΔΙΚΑΙΟΛΟΓΗΤΙΚΩΝ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</si>
</sst>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413"/>
  <sheetViews>
    <sheetView workbookViewId="0">
      <selection sqref="A1:B1"/>
    </sheetView>
  </sheetViews>
  <sheetFormatPr defaultRowHeight="15"/>
  <cols>
    <col min="1" max="1" width="9.140625" style="5"/>
    <col min="2" max="2" width="42.5703125" style="5" customWidth="1"/>
    <col min="3" max="16384" width="9.140625" style="1"/>
  </cols>
  <sheetData>
    <row r="1" spans="1:2" ht="45" customHeight="1">
      <c r="A1" s="7" t="s">
        <v>0</v>
      </c>
      <c r="B1" s="8"/>
    </row>
    <row r="2" spans="1:2" ht="23.25" customHeight="1">
      <c r="B2" s="2"/>
    </row>
    <row r="3" spans="1:2" ht="47.25" customHeight="1">
      <c r="A3" s="9" t="s">
        <v>1</v>
      </c>
      <c r="B3" s="10"/>
    </row>
    <row r="5" spans="1:2">
      <c r="A5" s="3" t="s">
        <v>3</v>
      </c>
      <c r="B5" s="3" t="s">
        <v>2</v>
      </c>
    </row>
    <row r="6" spans="1:2">
      <c r="A6" s="4">
        <v>1</v>
      </c>
      <c r="B6" s="6" t="str">
        <f>"00002034"</f>
        <v>00002034</v>
      </c>
    </row>
    <row r="7" spans="1:2">
      <c r="A7" s="4">
        <v>2</v>
      </c>
      <c r="B7" s="6" t="str">
        <f>"00002703"</f>
        <v>00002703</v>
      </c>
    </row>
    <row r="8" spans="1:2">
      <c r="A8" s="4">
        <v>3</v>
      </c>
      <c r="B8" s="6" t="str">
        <f>"00002765"</f>
        <v>00002765</v>
      </c>
    </row>
    <row r="9" spans="1:2">
      <c r="A9" s="4">
        <v>4</v>
      </c>
      <c r="B9" s="6" t="str">
        <f>"00003863"</f>
        <v>00003863</v>
      </c>
    </row>
    <row r="10" spans="1:2">
      <c r="A10" s="4">
        <v>5</v>
      </c>
      <c r="B10" s="6" t="str">
        <f>"00004644"</f>
        <v>00004644</v>
      </c>
    </row>
    <row r="11" spans="1:2">
      <c r="A11" s="4">
        <v>6</v>
      </c>
      <c r="B11" s="6" t="str">
        <f>"00005646"</f>
        <v>00005646</v>
      </c>
    </row>
    <row r="12" spans="1:2">
      <c r="A12" s="4">
        <v>7</v>
      </c>
      <c r="B12" s="6" t="str">
        <f>"00006266"</f>
        <v>00006266</v>
      </c>
    </row>
    <row r="13" spans="1:2">
      <c r="A13" s="4">
        <v>8</v>
      </c>
      <c r="B13" s="6" t="str">
        <f>"00006465"</f>
        <v>00006465</v>
      </c>
    </row>
    <row r="14" spans="1:2">
      <c r="A14" s="4">
        <v>9</v>
      </c>
      <c r="B14" s="6" t="str">
        <f>"00010618"</f>
        <v>00010618</v>
      </c>
    </row>
    <row r="15" spans="1:2">
      <c r="A15" s="4">
        <v>10</v>
      </c>
      <c r="B15" s="6" t="str">
        <f>"00010700"</f>
        <v>00010700</v>
      </c>
    </row>
    <row r="16" spans="1:2">
      <c r="A16" s="4">
        <v>11</v>
      </c>
      <c r="B16" s="6" t="str">
        <f>"00010988"</f>
        <v>00010988</v>
      </c>
    </row>
    <row r="17" spans="1:2">
      <c r="A17" s="4">
        <v>12</v>
      </c>
      <c r="B17" s="6" t="str">
        <f>"00011138"</f>
        <v>00011138</v>
      </c>
    </row>
    <row r="18" spans="1:2">
      <c r="A18" s="4">
        <v>13</v>
      </c>
      <c r="B18" s="6" t="str">
        <f>"00011155"</f>
        <v>00011155</v>
      </c>
    </row>
    <row r="19" spans="1:2">
      <c r="A19" s="4">
        <v>14</v>
      </c>
      <c r="B19" s="6" t="str">
        <f>"00011322"</f>
        <v>00011322</v>
      </c>
    </row>
    <row r="20" spans="1:2">
      <c r="A20" s="4">
        <v>15</v>
      </c>
      <c r="B20" s="6" t="str">
        <f>"00011719"</f>
        <v>00011719</v>
      </c>
    </row>
    <row r="21" spans="1:2">
      <c r="A21" s="4">
        <v>16</v>
      </c>
      <c r="B21" s="6" t="str">
        <f>"00011747"</f>
        <v>00011747</v>
      </c>
    </row>
    <row r="22" spans="1:2">
      <c r="A22" s="4">
        <v>17</v>
      </c>
      <c r="B22" s="6" t="str">
        <f>"00012386"</f>
        <v>00012386</v>
      </c>
    </row>
    <row r="23" spans="1:2">
      <c r="A23" s="4">
        <v>18</v>
      </c>
      <c r="B23" s="6" t="str">
        <f>"00012463"</f>
        <v>00012463</v>
      </c>
    </row>
    <row r="24" spans="1:2">
      <c r="A24" s="4">
        <v>19</v>
      </c>
      <c r="B24" s="6" t="str">
        <f>"00012625"</f>
        <v>00012625</v>
      </c>
    </row>
    <row r="25" spans="1:2">
      <c r="A25" s="4">
        <v>20</v>
      </c>
      <c r="B25" s="6" t="str">
        <f>"00012658"</f>
        <v>00012658</v>
      </c>
    </row>
    <row r="26" spans="1:2">
      <c r="A26" s="4">
        <v>21</v>
      </c>
      <c r="B26" s="6" t="str">
        <f>"00013110"</f>
        <v>00013110</v>
      </c>
    </row>
    <row r="27" spans="1:2">
      <c r="A27" s="4">
        <v>22</v>
      </c>
      <c r="B27" s="6" t="str">
        <f>"00013246"</f>
        <v>00013246</v>
      </c>
    </row>
    <row r="28" spans="1:2">
      <c r="A28" s="4">
        <v>23</v>
      </c>
      <c r="B28" s="6" t="str">
        <f>"00013262"</f>
        <v>00013262</v>
      </c>
    </row>
    <row r="29" spans="1:2">
      <c r="A29" s="4">
        <v>24</v>
      </c>
      <c r="B29" s="6" t="str">
        <f>"00013313"</f>
        <v>00013313</v>
      </c>
    </row>
    <row r="30" spans="1:2">
      <c r="A30" s="4">
        <v>25</v>
      </c>
      <c r="B30" s="6" t="str">
        <f>"00013442"</f>
        <v>00013442</v>
      </c>
    </row>
    <row r="31" spans="1:2">
      <c r="A31" s="4">
        <v>26</v>
      </c>
      <c r="B31" s="6" t="str">
        <f>"00013569"</f>
        <v>00013569</v>
      </c>
    </row>
    <row r="32" spans="1:2">
      <c r="A32" s="4">
        <v>27</v>
      </c>
      <c r="B32" s="6" t="str">
        <f>"00013607"</f>
        <v>00013607</v>
      </c>
    </row>
    <row r="33" spans="1:2">
      <c r="A33" s="4">
        <v>28</v>
      </c>
      <c r="B33" s="6" t="str">
        <f>"00013845"</f>
        <v>00013845</v>
      </c>
    </row>
    <row r="34" spans="1:2">
      <c r="A34" s="4">
        <v>29</v>
      </c>
      <c r="B34" s="6" t="str">
        <f>"00013846"</f>
        <v>00013846</v>
      </c>
    </row>
    <row r="35" spans="1:2">
      <c r="A35" s="4">
        <v>30</v>
      </c>
      <c r="B35" s="6" t="str">
        <f>"00013911"</f>
        <v>00013911</v>
      </c>
    </row>
    <row r="36" spans="1:2">
      <c r="A36" s="4">
        <v>31</v>
      </c>
      <c r="B36" s="6" t="str">
        <f>"00014020"</f>
        <v>00014020</v>
      </c>
    </row>
    <row r="37" spans="1:2">
      <c r="A37" s="4">
        <v>32</v>
      </c>
      <c r="B37" s="6" t="str">
        <f>"00014318"</f>
        <v>00014318</v>
      </c>
    </row>
    <row r="38" spans="1:2">
      <c r="A38" s="4">
        <v>33</v>
      </c>
      <c r="B38" s="6" t="str">
        <f>"00014509"</f>
        <v>00014509</v>
      </c>
    </row>
    <row r="39" spans="1:2">
      <c r="A39" s="4">
        <v>34</v>
      </c>
      <c r="B39" s="6" t="str">
        <f>"00014697"</f>
        <v>00014697</v>
      </c>
    </row>
    <row r="40" spans="1:2">
      <c r="A40" s="4">
        <v>35</v>
      </c>
      <c r="B40" s="6" t="str">
        <f>"00015184"</f>
        <v>00015184</v>
      </c>
    </row>
    <row r="41" spans="1:2">
      <c r="A41" s="4">
        <v>36</v>
      </c>
      <c r="B41" s="6" t="str">
        <f>"00015496"</f>
        <v>00015496</v>
      </c>
    </row>
    <row r="42" spans="1:2">
      <c r="A42" s="4">
        <v>37</v>
      </c>
      <c r="B42" s="6" t="str">
        <f>"00015613"</f>
        <v>00015613</v>
      </c>
    </row>
    <row r="43" spans="1:2">
      <c r="A43" s="4">
        <v>38</v>
      </c>
      <c r="B43" s="6" t="str">
        <f>"00015749"</f>
        <v>00015749</v>
      </c>
    </row>
    <row r="44" spans="1:2">
      <c r="A44" s="4">
        <v>39</v>
      </c>
      <c r="B44" s="6" t="str">
        <f>"00015785"</f>
        <v>00015785</v>
      </c>
    </row>
    <row r="45" spans="1:2">
      <c r="A45" s="4">
        <v>40</v>
      </c>
      <c r="B45" s="6" t="str">
        <f>"00015826"</f>
        <v>00015826</v>
      </c>
    </row>
    <row r="46" spans="1:2">
      <c r="A46" s="4">
        <v>41</v>
      </c>
      <c r="B46" s="6" t="str">
        <f>"00016086"</f>
        <v>00016086</v>
      </c>
    </row>
    <row r="47" spans="1:2">
      <c r="A47" s="4">
        <v>42</v>
      </c>
      <c r="B47" s="6" t="str">
        <f>"00016266"</f>
        <v>00016266</v>
      </c>
    </row>
    <row r="48" spans="1:2">
      <c r="A48" s="4">
        <v>43</v>
      </c>
      <c r="B48" s="6" t="str">
        <f>"00016911"</f>
        <v>00016911</v>
      </c>
    </row>
    <row r="49" spans="1:2">
      <c r="A49" s="4">
        <v>44</v>
      </c>
      <c r="B49" s="6" t="str">
        <f>"00017257"</f>
        <v>00017257</v>
      </c>
    </row>
    <row r="50" spans="1:2">
      <c r="A50" s="4">
        <v>45</v>
      </c>
      <c r="B50" s="6" t="str">
        <f>"00017302"</f>
        <v>00017302</v>
      </c>
    </row>
    <row r="51" spans="1:2">
      <c r="A51" s="4">
        <v>46</v>
      </c>
      <c r="B51" s="6" t="str">
        <f>"00017350"</f>
        <v>00017350</v>
      </c>
    </row>
    <row r="52" spans="1:2">
      <c r="A52" s="4">
        <v>47</v>
      </c>
      <c r="B52" s="6" t="str">
        <f>"00017368"</f>
        <v>00017368</v>
      </c>
    </row>
    <row r="53" spans="1:2">
      <c r="A53" s="4">
        <v>48</v>
      </c>
      <c r="B53" s="6" t="str">
        <f>"00017618"</f>
        <v>00017618</v>
      </c>
    </row>
    <row r="54" spans="1:2">
      <c r="A54" s="4">
        <v>49</v>
      </c>
      <c r="B54" s="6" t="str">
        <f>"00017918"</f>
        <v>00017918</v>
      </c>
    </row>
    <row r="55" spans="1:2">
      <c r="A55" s="4">
        <v>50</v>
      </c>
      <c r="B55" s="6" t="str">
        <f>"00018527"</f>
        <v>00018527</v>
      </c>
    </row>
    <row r="56" spans="1:2">
      <c r="A56" s="4">
        <v>51</v>
      </c>
      <c r="B56" s="6" t="str">
        <f>"00019057"</f>
        <v>00019057</v>
      </c>
    </row>
    <row r="57" spans="1:2">
      <c r="A57" s="4">
        <v>52</v>
      </c>
      <c r="B57" s="6" t="str">
        <f>"00019187"</f>
        <v>00019187</v>
      </c>
    </row>
    <row r="58" spans="1:2">
      <c r="A58" s="4">
        <v>53</v>
      </c>
      <c r="B58" s="6" t="str">
        <f>"00019192"</f>
        <v>00019192</v>
      </c>
    </row>
    <row r="59" spans="1:2">
      <c r="A59" s="4">
        <v>54</v>
      </c>
      <c r="B59" s="6" t="str">
        <f>"00019301"</f>
        <v>00019301</v>
      </c>
    </row>
    <row r="60" spans="1:2">
      <c r="A60" s="4">
        <v>55</v>
      </c>
      <c r="B60" s="6" t="str">
        <f>"00019560"</f>
        <v>00019560</v>
      </c>
    </row>
    <row r="61" spans="1:2">
      <c r="A61" s="4">
        <v>56</v>
      </c>
      <c r="B61" s="6" t="str">
        <f>"00019678"</f>
        <v>00019678</v>
      </c>
    </row>
    <row r="62" spans="1:2">
      <c r="A62" s="4">
        <v>57</v>
      </c>
      <c r="B62" s="6" t="str">
        <f>"00019798"</f>
        <v>00019798</v>
      </c>
    </row>
    <row r="63" spans="1:2">
      <c r="A63" s="4">
        <v>58</v>
      </c>
      <c r="B63" s="6" t="str">
        <f>"00020264"</f>
        <v>00020264</v>
      </c>
    </row>
    <row r="64" spans="1:2">
      <c r="A64" s="4">
        <v>59</v>
      </c>
      <c r="B64" s="6" t="str">
        <f>"00020779"</f>
        <v>00020779</v>
      </c>
    </row>
    <row r="65" spans="1:2">
      <c r="A65" s="4">
        <v>60</v>
      </c>
      <c r="B65" s="6" t="str">
        <f>"00021162"</f>
        <v>00021162</v>
      </c>
    </row>
    <row r="66" spans="1:2">
      <c r="A66" s="4">
        <v>61</v>
      </c>
      <c r="B66" s="6" t="str">
        <f>"00021252"</f>
        <v>00021252</v>
      </c>
    </row>
    <row r="67" spans="1:2">
      <c r="A67" s="4">
        <v>62</v>
      </c>
      <c r="B67" s="6" t="str">
        <f>"00021557"</f>
        <v>00021557</v>
      </c>
    </row>
    <row r="68" spans="1:2">
      <c r="A68" s="4">
        <v>63</v>
      </c>
      <c r="B68" s="6" t="str">
        <f>"00021622"</f>
        <v>00021622</v>
      </c>
    </row>
    <row r="69" spans="1:2">
      <c r="A69" s="4">
        <v>64</v>
      </c>
      <c r="B69" s="6" t="str">
        <f>"00021660"</f>
        <v>00021660</v>
      </c>
    </row>
    <row r="70" spans="1:2">
      <c r="A70" s="4">
        <v>65</v>
      </c>
      <c r="B70" s="6" t="str">
        <f>"00021860"</f>
        <v>00021860</v>
      </c>
    </row>
    <row r="71" spans="1:2">
      <c r="A71" s="4">
        <v>66</v>
      </c>
      <c r="B71" s="6" t="str">
        <f>"00022141"</f>
        <v>00022141</v>
      </c>
    </row>
    <row r="72" spans="1:2">
      <c r="A72" s="4">
        <v>67</v>
      </c>
      <c r="B72" s="6" t="str">
        <f>"00022371"</f>
        <v>00022371</v>
      </c>
    </row>
    <row r="73" spans="1:2">
      <c r="A73" s="4">
        <v>68</v>
      </c>
      <c r="B73" s="6" t="str">
        <f>"00022710"</f>
        <v>00022710</v>
      </c>
    </row>
    <row r="74" spans="1:2">
      <c r="A74" s="4">
        <v>69</v>
      </c>
      <c r="B74" s="6" t="str">
        <f>"00023194"</f>
        <v>00023194</v>
      </c>
    </row>
    <row r="75" spans="1:2">
      <c r="A75" s="4">
        <v>70</v>
      </c>
      <c r="B75" s="6" t="str">
        <f>"00023718"</f>
        <v>00023718</v>
      </c>
    </row>
    <row r="76" spans="1:2">
      <c r="A76" s="4">
        <v>71</v>
      </c>
      <c r="B76" s="6" t="str">
        <f>"00023858"</f>
        <v>00023858</v>
      </c>
    </row>
    <row r="77" spans="1:2">
      <c r="A77" s="4">
        <v>72</v>
      </c>
      <c r="B77" s="6" t="str">
        <f>"00023966"</f>
        <v>00023966</v>
      </c>
    </row>
    <row r="78" spans="1:2">
      <c r="A78" s="4">
        <v>73</v>
      </c>
      <c r="B78" s="6" t="str">
        <f>"00024229"</f>
        <v>00024229</v>
      </c>
    </row>
    <row r="79" spans="1:2">
      <c r="A79" s="4">
        <v>74</v>
      </c>
      <c r="B79" s="6" t="str">
        <f>"00024353"</f>
        <v>00024353</v>
      </c>
    </row>
    <row r="80" spans="1:2">
      <c r="A80" s="4">
        <v>75</v>
      </c>
      <c r="B80" s="6" t="str">
        <f>"00024611"</f>
        <v>00024611</v>
      </c>
    </row>
    <row r="81" spans="1:2">
      <c r="A81" s="4">
        <v>76</v>
      </c>
      <c r="B81" s="6" t="str">
        <f>"00024646"</f>
        <v>00024646</v>
      </c>
    </row>
    <row r="82" spans="1:2">
      <c r="A82" s="4">
        <v>77</v>
      </c>
      <c r="B82" s="6" t="str">
        <f>"00025008"</f>
        <v>00025008</v>
      </c>
    </row>
    <row r="83" spans="1:2">
      <c r="A83" s="4">
        <v>78</v>
      </c>
      <c r="B83" s="6" t="str">
        <f>"00025205"</f>
        <v>00025205</v>
      </c>
    </row>
    <row r="84" spans="1:2">
      <c r="A84" s="4">
        <v>79</v>
      </c>
      <c r="B84" s="6" t="str">
        <f>"00025388"</f>
        <v>00025388</v>
      </c>
    </row>
    <row r="85" spans="1:2">
      <c r="A85" s="4">
        <v>80</v>
      </c>
      <c r="B85" s="6" t="str">
        <f>"00026473"</f>
        <v>00026473</v>
      </c>
    </row>
    <row r="86" spans="1:2">
      <c r="A86" s="4">
        <v>81</v>
      </c>
      <c r="B86" s="6" t="str">
        <f>"00026481"</f>
        <v>00026481</v>
      </c>
    </row>
    <row r="87" spans="1:2">
      <c r="A87" s="4">
        <v>82</v>
      </c>
      <c r="B87" s="6" t="str">
        <f>"00027612"</f>
        <v>00027612</v>
      </c>
    </row>
    <row r="88" spans="1:2">
      <c r="A88" s="4">
        <v>83</v>
      </c>
      <c r="B88" s="6" t="str">
        <f>"00027666"</f>
        <v>00027666</v>
      </c>
    </row>
    <row r="89" spans="1:2">
      <c r="A89" s="4">
        <v>84</v>
      </c>
      <c r="B89" s="6" t="str">
        <f>"00027683"</f>
        <v>00027683</v>
      </c>
    </row>
    <row r="90" spans="1:2">
      <c r="A90" s="4">
        <v>85</v>
      </c>
      <c r="B90" s="6" t="str">
        <f>"00028448"</f>
        <v>00028448</v>
      </c>
    </row>
    <row r="91" spans="1:2">
      <c r="A91" s="4">
        <v>86</v>
      </c>
      <c r="B91" s="6" t="str">
        <f>"00029403"</f>
        <v>00029403</v>
      </c>
    </row>
    <row r="92" spans="1:2">
      <c r="A92" s="4">
        <v>87</v>
      </c>
      <c r="B92" s="6" t="str">
        <f>"00029746"</f>
        <v>00029746</v>
      </c>
    </row>
    <row r="93" spans="1:2">
      <c r="A93" s="4">
        <v>88</v>
      </c>
      <c r="B93" s="6" t="str">
        <f>"00029758"</f>
        <v>00029758</v>
      </c>
    </row>
    <row r="94" spans="1:2">
      <c r="A94" s="4">
        <v>89</v>
      </c>
      <c r="B94" s="6" t="str">
        <f>"00030376"</f>
        <v>00030376</v>
      </c>
    </row>
    <row r="95" spans="1:2">
      <c r="A95" s="4">
        <v>90</v>
      </c>
      <c r="B95" s="6" t="str">
        <f>"00030642"</f>
        <v>00030642</v>
      </c>
    </row>
    <row r="96" spans="1:2">
      <c r="A96" s="4">
        <v>91</v>
      </c>
      <c r="B96" s="6" t="str">
        <f>"00030734"</f>
        <v>00030734</v>
      </c>
    </row>
    <row r="97" spans="1:2">
      <c r="A97" s="4">
        <v>92</v>
      </c>
      <c r="B97" s="6" t="str">
        <f>"00031734"</f>
        <v>00031734</v>
      </c>
    </row>
    <row r="98" spans="1:2">
      <c r="A98" s="4">
        <v>93</v>
      </c>
      <c r="B98" s="6" t="str">
        <f>"00032305"</f>
        <v>00032305</v>
      </c>
    </row>
    <row r="99" spans="1:2">
      <c r="A99" s="4">
        <v>94</v>
      </c>
      <c r="B99" s="6" t="str">
        <f>"00032326"</f>
        <v>00032326</v>
      </c>
    </row>
    <row r="100" spans="1:2">
      <c r="A100" s="4">
        <v>95</v>
      </c>
      <c r="B100" s="6" t="str">
        <f>"00035879"</f>
        <v>00035879</v>
      </c>
    </row>
    <row r="101" spans="1:2">
      <c r="A101" s="4">
        <v>96</v>
      </c>
      <c r="B101" s="6" t="str">
        <f>"00036089"</f>
        <v>00036089</v>
      </c>
    </row>
    <row r="102" spans="1:2">
      <c r="A102" s="4">
        <v>97</v>
      </c>
      <c r="B102" s="6" t="str">
        <f>"00036095"</f>
        <v>00036095</v>
      </c>
    </row>
    <row r="103" spans="1:2">
      <c r="A103" s="4">
        <v>98</v>
      </c>
      <c r="B103" s="6" t="str">
        <f>"00036406"</f>
        <v>00036406</v>
      </c>
    </row>
    <row r="104" spans="1:2">
      <c r="A104" s="4">
        <v>99</v>
      </c>
      <c r="B104" s="6" t="str">
        <f>"00036538"</f>
        <v>00036538</v>
      </c>
    </row>
    <row r="105" spans="1:2">
      <c r="A105" s="4">
        <v>100</v>
      </c>
      <c r="B105" s="6" t="str">
        <f>"00036654"</f>
        <v>00036654</v>
      </c>
    </row>
    <row r="106" spans="1:2">
      <c r="A106" s="4">
        <v>101</v>
      </c>
      <c r="B106" s="6" t="str">
        <f>"00036740"</f>
        <v>00036740</v>
      </c>
    </row>
    <row r="107" spans="1:2">
      <c r="A107" s="4">
        <v>102</v>
      </c>
      <c r="B107" s="6" t="str">
        <f>"00036751"</f>
        <v>00036751</v>
      </c>
    </row>
    <row r="108" spans="1:2">
      <c r="A108" s="4">
        <v>103</v>
      </c>
      <c r="B108" s="6" t="str">
        <f>"00036994"</f>
        <v>00036994</v>
      </c>
    </row>
    <row r="109" spans="1:2">
      <c r="A109" s="4">
        <v>104</v>
      </c>
      <c r="B109" s="6" t="str">
        <f>"00037348"</f>
        <v>00037348</v>
      </c>
    </row>
    <row r="110" spans="1:2">
      <c r="A110" s="4">
        <v>105</v>
      </c>
      <c r="B110" s="6" t="str">
        <f>"00037588"</f>
        <v>00037588</v>
      </c>
    </row>
    <row r="111" spans="1:2">
      <c r="A111" s="4">
        <v>106</v>
      </c>
      <c r="B111" s="6" t="str">
        <f>"00037943"</f>
        <v>00037943</v>
      </c>
    </row>
    <row r="112" spans="1:2">
      <c r="A112" s="4">
        <v>107</v>
      </c>
      <c r="B112" s="6" t="str">
        <f>"00038273"</f>
        <v>00038273</v>
      </c>
    </row>
    <row r="113" spans="1:2">
      <c r="A113" s="4">
        <v>108</v>
      </c>
      <c r="B113" s="6" t="str">
        <f>"00038620"</f>
        <v>00038620</v>
      </c>
    </row>
    <row r="114" spans="1:2">
      <c r="A114" s="4">
        <v>109</v>
      </c>
      <c r="B114" s="6" t="str">
        <f>"00039808"</f>
        <v>00039808</v>
      </c>
    </row>
    <row r="115" spans="1:2">
      <c r="A115" s="4">
        <v>110</v>
      </c>
      <c r="B115" s="6" t="str">
        <f>"00040334"</f>
        <v>00040334</v>
      </c>
    </row>
    <row r="116" spans="1:2">
      <c r="A116" s="4">
        <v>111</v>
      </c>
      <c r="B116" s="6" t="str">
        <f>"00040735"</f>
        <v>00040735</v>
      </c>
    </row>
    <row r="117" spans="1:2">
      <c r="A117" s="4">
        <v>112</v>
      </c>
      <c r="B117" s="6" t="str">
        <f>"00041376"</f>
        <v>00041376</v>
      </c>
    </row>
    <row r="118" spans="1:2">
      <c r="A118" s="4">
        <v>113</v>
      </c>
      <c r="B118" s="6" t="str">
        <f>"00041447"</f>
        <v>00041447</v>
      </c>
    </row>
    <row r="119" spans="1:2">
      <c r="A119" s="4">
        <v>114</v>
      </c>
      <c r="B119" s="6" t="str">
        <f>"00041535"</f>
        <v>00041535</v>
      </c>
    </row>
    <row r="120" spans="1:2">
      <c r="A120" s="4">
        <v>115</v>
      </c>
      <c r="B120" s="6" t="str">
        <f>"00043490"</f>
        <v>00043490</v>
      </c>
    </row>
    <row r="121" spans="1:2">
      <c r="A121" s="4">
        <v>116</v>
      </c>
      <c r="B121" s="6" t="str">
        <f>"00044069"</f>
        <v>00044069</v>
      </c>
    </row>
    <row r="122" spans="1:2">
      <c r="A122" s="4">
        <v>117</v>
      </c>
      <c r="B122" s="6" t="str">
        <f>"00044232"</f>
        <v>00044232</v>
      </c>
    </row>
    <row r="123" spans="1:2">
      <c r="A123" s="4">
        <v>118</v>
      </c>
      <c r="B123" s="6" t="str">
        <f>"00044658"</f>
        <v>00044658</v>
      </c>
    </row>
    <row r="124" spans="1:2">
      <c r="A124" s="4">
        <v>119</v>
      </c>
      <c r="B124" s="6" t="str">
        <f>"00045040"</f>
        <v>00045040</v>
      </c>
    </row>
    <row r="125" spans="1:2">
      <c r="A125" s="4">
        <v>120</v>
      </c>
      <c r="B125" s="6" t="str">
        <f>"00045988"</f>
        <v>00045988</v>
      </c>
    </row>
    <row r="126" spans="1:2">
      <c r="A126" s="4">
        <v>121</v>
      </c>
      <c r="B126" s="6" t="str">
        <f>"00046348"</f>
        <v>00046348</v>
      </c>
    </row>
    <row r="127" spans="1:2">
      <c r="A127" s="4">
        <v>122</v>
      </c>
      <c r="B127" s="6" t="str">
        <f>"00046813"</f>
        <v>00046813</v>
      </c>
    </row>
    <row r="128" spans="1:2">
      <c r="A128" s="4">
        <v>123</v>
      </c>
      <c r="B128" s="6" t="str">
        <f>"00047106"</f>
        <v>00047106</v>
      </c>
    </row>
    <row r="129" spans="1:2">
      <c r="A129" s="4">
        <v>124</v>
      </c>
      <c r="B129" s="6" t="str">
        <f>"00047442"</f>
        <v>00047442</v>
      </c>
    </row>
    <row r="130" spans="1:2">
      <c r="A130" s="4">
        <v>125</v>
      </c>
      <c r="B130" s="6" t="str">
        <f>"00048072"</f>
        <v>00048072</v>
      </c>
    </row>
    <row r="131" spans="1:2">
      <c r="A131" s="4">
        <v>126</v>
      </c>
      <c r="B131" s="6" t="str">
        <f>"00048104"</f>
        <v>00048104</v>
      </c>
    </row>
    <row r="132" spans="1:2">
      <c r="A132" s="4">
        <v>127</v>
      </c>
      <c r="B132" s="6" t="str">
        <f>"00048204"</f>
        <v>00048204</v>
      </c>
    </row>
    <row r="133" spans="1:2">
      <c r="A133" s="4">
        <v>128</v>
      </c>
      <c r="B133" s="6" t="str">
        <f>"00048229"</f>
        <v>00048229</v>
      </c>
    </row>
    <row r="134" spans="1:2">
      <c r="A134" s="4">
        <v>129</v>
      </c>
      <c r="B134" s="6" t="str">
        <f>"00049054"</f>
        <v>00049054</v>
      </c>
    </row>
    <row r="135" spans="1:2">
      <c r="A135" s="4">
        <v>130</v>
      </c>
      <c r="B135" s="6" t="str">
        <f>"00049293"</f>
        <v>00049293</v>
      </c>
    </row>
    <row r="136" spans="1:2">
      <c r="A136" s="4">
        <v>131</v>
      </c>
      <c r="B136" s="6" t="str">
        <f>"00049740"</f>
        <v>00049740</v>
      </c>
    </row>
    <row r="137" spans="1:2">
      <c r="A137" s="4">
        <v>132</v>
      </c>
      <c r="B137" s="6" t="str">
        <f>"00049965"</f>
        <v>00049965</v>
      </c>
    </row>
    <row r="138" spans="1:2">
      <c r="A138" s="4">
        <v>133</v>
      </c>
      <c r="B138" s="6" t="str">
        <f>"00050311"</f>
        <v>00050311</v>
      </c>
    </row>
    <row r="139" spans="1:2">
      <c r="A139" s="4">
        <v>134</v>
      </c>
      <c r="B139" s="6" t="str">
        <f>"00050761"</f>
        <v>00050761</v>
      </c>
    </row>
    <row r="140" spans="1:2">
      <c r="A140" s="4">
        <v>135</v>
      </c>
      <c r="B140" s="6" t="str">
        <f>"00051542"</f>
        <v>00051542</v>
      </c>
    </row>
    <row r="141" spans="1:2">
      <c r="A141" s="4">
        <v>136</v>
      </c>
      <c r="B141" s="6" t="str">
        <f>"00051915"</f>
        <v>00051915</v>
      </c>
    </row>
    <row r="142" spans="1:2">
      <c r="A142" s="4">
        <v>137</v>
      </c>
      <c r="B142" s="6" t="str">
        <f>"00053151"</f>
        <v>00053151</v>
      </c>
    </row>
    <row r="143" spans="1:2">
      <c r="A143" s="4">
        <v>138</v>
      </c>
      <c r="B143" s="6" t="str">
        <f>"00063045"</f>
        <v>00063045</v>
      </c>
    </row>
    <row r="144" spans="1:2">
      <c r="A144" s="4">
        <v>139</v>
      </c>
      <c r="B144" s="6" t="str">
        <f>"00068361"</f>
        <v>00068361</v>
      </c>
    </row>
    <row r="145" spans="1:2">
      <c r="A145" s="4">
        <v>140</v>
      </c>
      <c r="B145" s="6" t="str">
        <f>"00070125"</f>
        <v>00070125</v>
      </c>
    </row>
    <row r="146" spans="1:2">
      <c r="A146" s="4">
        <v>141</v>
      </c>
      <c r="B146" s="6" t="str">
        <f>"00070244"</f>
        <v>00070244</v>
      </c>
    </row>
    <row r="147" spans="1:2">
      <c r="A147" s="4">
        <v>142</v>
      </c>
      <c r="B147" s="6" t="str">
        <f>"00070888"</f>
        <v>00070888</v>
      </c>
    </row>
    <row r="148" spans="1:2">
      <c r="A148" s="4">
        <v>143</v>
      </c>
      <c r="B148" s="6" t="str">
        <f>"00070986"</f>
        <v>00070986</v>
      </c>
    </row>
    <row r="149" spans="1:2">
      <c r="A149" s="4">
        <v>144</v>
      </c>
      <c r="B149" s="6" t="str">
        <f>"00071533"</f>
        <v>00071533</v>
      </c>
    </row>
    <row r="150" spans="1:2">
      <c r="A150" s="4">
        <v>145</v>
      </c>
      <c r="B150" s="6" t="str">
        <f>"00071972"</f>
        <v>00071972</v>
      </c>
    </row>
    <row r="151" spans="1:2">
      <c r="A151" s="4">
        <v>146</v>
      </c>
      <c r="B151" s="6" t="str">
        <f>"00072814"</f>
        <v>00072814</v>
      </c>
    </row>
    <row r="152" spans="1:2">
      <c r="A152" s="4">
        <v>147</v>
      </c>
      <c r="B152" s="6" t="str">
        <f>"00073206"</f>
        <v>00073206</v>
      </c>
    </row>
    <row r="153" spans="1:2">
      <c r="A153" s="4">
        <v>148</v>
      </c>
      <c r="B153" s="6" t="str">
        <f>"00073317"</f>
        <v>00073317</v>
      </c>
    </row>
    <row r="154" spans="1:2">
      <c r="A154" s="4">
        <v>149</v>
      </c>
      <c r="B154" s="6" t="str">
        <f>"00073378"</f>
        <v>00073378</v>
      </c>
    </row>
    <row r="155" spans="1:2">
      <c r="A155" s="4">
        <v>150</v>
      </c>
      <c r="B155" s="6" t="str">
        <f>"00075113"</f>
        <v>00075113</v>
      </c>
    </row>
    <row r="156" spans="1:2">
      <c r="A156" s="4">
        <v>151</v>
      </c>
      <c r="B156" s="6" t="str">
        <f>"00075339"</f>
        <v>00075339</v>
      </c>
    </row>
    <row r="157" spans="1:2">
      <c r="A157" s="4">
        <v>152</v>
      </c>
      <c r="B157" s="6" t="str">
        <f>"00077110"</f>
        <v>00077110</v>
      </c>
    </row>
    <row r="158" spans="1:2">
      <c r="A158" s="4">
        <v>153</v>
      </c>
      <c r="B158" s="6" t="str">
        <f>"00080211"</f>
        <v>00080211</v>
      </c>
    </row>
    <row r="159" spans="1:2">
      <c r="A159" s="4">
        <v>154</v>
      </c>
      <c r="B159" s="6" t="str">
        <f>"00080485"</f>
        <v>00080485</v>
      </c>
    </row>
    <row r="160" spans="1:2">
      <c r="A160" s="4">
        <v>155</v>
      </c>
      <c r="B160" s="6" t="str">
        <f>"00083339"</f>
        <v>00083339</v>
      </c>
    </row>
    <row r="161" spans="1:2">
      <c r="A161" s="4">
        <v>156</v>
      </c>
      <c r="B161" s="6" t="str">
        <f>"00084296"</f>
        <v>00084296</v>
      </c>
    </row>
    <row r="162" spans="1:2">
      <c r="A162" s="4">
        <v>157</v>
      </c>
      <c r="B162" s="6" t="str">
        <f>"00084659"</f>
        <v>00084659</v>
      </c>
    </row>
    <row r="163" spans="1:2">
      <c r="A163" s="4">
        <v>158</v>
      </c>
      <c r="B163" s="6" t="str">
        <f>"00087549"</f>
        <v>00087549</v>
      </c>
    </row>
    <row r="164" spans="1:2">
      <c r="A164" s="4">
        <v>159</v>
      </c>
      <c r="B164" s="6" t="str">
        <f>"00087598"</f>
        <v>00087598</v>
      </c>
    </row>
    <row r="165" spans="1:2">
      <c r="A165" s="4">
        <v>160</v>
      </c>
      <c r="B165" s="6" t="str">
        <f>"00087715"</f>
        <v>00087715</v>
      </c>
    </row>
    <row r="166" spans="1:2">
      <c r="A166" s="4">
        <v>161</v>
      </c>
      <c r="B166" s="6" t="str">
        <f>"00088071"</f>
        <v>00088071</v>
      </c>
    </row>
    <row r="167" spans="1:2">
      <c r="A167" s="4">
        <v>162</v>
      </c>
      <c r="B167" s="6" t="str">
        <f>"00088341"</f>
        <v>00088341</v>
      </c>
    </row>
    <row r="168" spans="1:2">
      <c r="A168" s="4">
        <v>163</v>
      </c>
      <c r="B168" s="6" t="str">
        <f>"00089105"</f>
        <v>00089105</v>
      </c>
    </row>
    <row r="169" spans="1:2">
      <c r="A169" s="4">
        <v>164</v>
      </c>
      <c r="B169" s="6" t="str">
        <f>"00089356"</f>
        <v>00089356</v>
      </c>
    </row>
    <row r="170" spans="1:2">
      <c r="A170" s="4">
        <v>165</v>
      </c>
      <c r="B170" s="6" t="str">
        <f>"00089996"</f>
        <v>00089996</v>
      </c>
    </row>
    <row r="171" spans="1:2">
      <c r="A171" s="4">
        <v>166</v>
      </c>
      <c r="B171" s="6" t="str">
        <f>"00090267"</f>
        <v>00090267</v>
      </c>
    </row>
    <row r="172" spans="1:2">
      <c r="A172" s="4">
        <v>167</v>
      </c>
      <c r="B172" s="6" t="str">
        <f>"00091384"</f>
        <v>00091384</v>
      </c>
    </row>
    <row r="173" spans="1:2">
      <c r="A173" s="4">
        <v>168</v>
      </c>
      <c r="B173" s="6" t="str">
        <f>"00091715"</f>
        <v>00091715</v>
      </c>
    </row>
    <row r="174" spans="1:2">
      <c r="A174" s="4">
        <v>169</v>
      </c>
      <c r="B174" s="6" t="str">
        <f>"00092961"</f>
        <v>00092961</v>
      </c>
    </row>
    <row r="175" spans="1:2">
      <c r="A175" s="4">
        <v>170</v>
      </c>
      <c r="B175" s="6" t="str">
        <f>"00094900"</f>
        <v>00094900</v>
      </c>
    </row>
    <row r="176" spans="1:2">
      <c r="A176" s="4">
        <v>171</v>
      </c>
      <c r="B176" s="6" t="str">
        <f>"00096353"</f>
        <v>00096353</v>
      </c>
    </row>
    <row r="177" spans="1:2">
      <c r="A177" s="4">
        <v>172</v>
      </c>
      <c r="B177" s="6" t="str">
        <f>"00098406"</f>
        <v>00098406</v>
      </c>
    </row>
    <row r="178" spans="1:2">
      <c r="A178" s="4">
        <v>173</v>
      </c>
      <c r="B178" s="6" t="str">
        <f>"00101373"</f>
        <v>00101373</v>
      </c>
    </row>
    <row r="179" spans="1:2">
      <c r="A179" s="4">
        <v>174</v>
      </c>
      <c r="B179" s="6" t="str">
        <f>"00101428"</f>
        <v>00101428</v>
      </c>
    </row>
    <row r="180" spans="1:2">
      <c r="A180" s="4">
        <v>175</v>
      </c>
      <c r="B180" s="6" t="str">
        <f>"00101589"</f>
        <v>00101589</v>
      </c>
    </row>
    <row r="181" spans="1:2">
      <c r="A181" s="4">
        <v>176</v>
      </c>
      <c r="B181" s="6" t="str">
        <f>"00102089"</f>
        <v>00102089</v>
      </c>
    </row>
    <row r="182" spans="1:2">
      <c r="A182" s="4">
        <v>177</v>
      </c>
      <c r="B182" s="6" t="str">
        <f>"00102209"</f>
        <v>00102209</v>
      </c>
    </row>
    <row r="183" spans="1:2">
      <c r="A183" s="4">
        <v>178</v>
      </c>
      <c r="B183" s="6" t="str">
        <f>"00102862"</f>
        <v>00102862</v>
      </c>
    </row>
    <row r="184" spans="1:2">
      <c r="A184" s="4">
        <v>179</v>
      </c>
      <c r="B184" s="6" t="str">
        <f>"00103169"</f>
        <v>00103169</v>
      </c>
    </row>
    <row r="185" spans="1:2">
      <c r="A185" s="4">
        <v>180</v>
      </c>
      <c r="B185" s="6" t="str">
        <f>"00103516"</f>
        <v>00103516</v>
      </c>
    </row>
    <row r="186" spans="1:2">
      <c r="A186" s="4">
        <v>181</v>
      </c>
      <c r="B186" s="6" t="str">
        <f>"00105218"</f>
        <v>00105218</v>
      </c>
    </row>
    <row r="187" spans="1:2">
      <c r="A187" s="4">
        <v>182</v>
      </c>
      <c r="B187" s="6" t="str">
        <f>"00106922"</f>
        <v>00106922</v>
      </c>
    </row>
    <row r="188" spans="1:2">
      <c r="A188" s="4">
        <v>183</v>
      </c>
      <c r="B188" s="6" t="str">
        <f>"00107097"</f>
        <v>00107097</v>
      </c>
    </row>
    <row r="189" spans="1:2">
      <c r="A189" s="4">
        <v>184</v>
      </c>
      <c r="B189" s="6" t="str">
        <f>"00107125"</f>
        <v>00107125</v>
      </c>
    </row>
    <row r="190" spans="1:2">
      <c r="A190" s="4">
        <v>185</v>
      </c>
      <c r="B190" s="6" t="str">
        <f>"00107470"</f>
        <v>00107470</v>
      </c>
    </row>
    <row r="191" spans="1:2">
      <c r="A191" s="4">
        <v>186</v>
      </c>
      <c r="B191" s="6" t="str">
        <f>"00108584"</f>
        <v>00108584</v>
      </c>
    </row>
    <row r="192" spans="1:2">
      <c r="A192" s="4">
        <v>187</v>
      </c>
      <c r="B192" s="6" t="str">
        <f>"00110217"</f>
        <v>00110217</v>
      </c>
    </row>
    <row r="193" spans="1:2">
      <c r="A193" s="4">
        <v>188</v>
      </c>
      <c r="B193" s="6" t="str">
        <f>"00110239"</f>
        <v>00110239</v>
      </c>
    </row>
    <row r="194" spans="1:2">
      <c r="A194" s="4">
        <v>189</v>
      </c>
      <c r="B194" s="6" t="str">
        <f>"00110960"</f>
        <v>00110960</v>
      </c>
    </row>
    <row r="195" spans="1:2">
      <c r="A195" s="4">
        <v>190</v>
      </c>
      <c r="B195" s="6" t="str">
        <f>"00110961"</f>
        <v>00110961</v>
      </c>
    </row>
    <row r="196" spans="1:2">
      <c r="A196" s="4">
        <v>191</v>
      </c>
      <c r="B196" s="6" t="str">
        <f>"00111551"</f>
        <v>00111551</v>
      </c>
    </row>
    <row r="197" spans="1:2">
      <c r="A197" s="4">
        <v>192</v>
      </c>
      <c r="B197" s="6" t="str">
        <f>"00111858"</f>
        <v>00111858</v>
      </c>
    </row>
    <row r="198" spans="1:2">
      <c r="A198" s="4">
        <v>193</v>
      </c>
      <c r="B198" s="6" t="str">
        <f>"00112083"</f>
        <v>00112083</v>
      </c>
    </row>
    <row r="199" spans="1:2">
      <c r="A199" s="4">
        <v>194</v>
      </c>
      <c r="B199" s="6" t="str">
        <f>"00112234"</f>
        <v>00112234</v>
      </c>
    </row>
    <row r="200" spans="1:2">
      <c r="A200" s="4">
        <v>195</v>
      </c>
      <c r="B200" s="6" t="str">
        <f>"00112346"</f>
        <v>00112346</v>
      </c>
    </row>
    <row r="201" spans="1:2">
      <c r="A201" s="4">
        <v>196</v>
      </c>
      <c r="B201" s="6" t="str">
        <f>"00112684"</f>
        <v>00112684</v>
      </c>
    </row>
    <row r="202" spans="1:2">
      <c r="A202" s="4">
        <v>197</v>
      </c>
      <c r="B202" s="6" t="str">
        <f>"00112851"</f>
        <v>00112851</v>
      </c>
    </row>
    <row r="203" spans="1:2">
      <c r="A203" s="4">
        <v>198</v>
      </c>
      <c r="B203" s="6" t="str">
        <f>"00113035"</f>
        <v>00113035</v>
      </c>
    </row>
    <row r="204" spans="1:2">
      <c r="A204" s="4">
        <v>199</v>
      </c>
      <c r="B204" s="6" t="str">
        <f>"00113505"</f>
        <v>00113505</v>
      </c>
    </row>
    <row r="205" spans="1:2">
      <c r="A205" s="4">
        <v>200</v>
      </c>
      <c r="B205" s="6" t="str">
        <f>"00115218"</f>
        <v>00115218</v>
      </c>
    </row>
    <row r="206" spans="1:2">
      <c r="A206" s="4">
        <v>201</v>
      </c>
      <c r="B206" s="6" t="str">
        <f>"00115293"</f>
        <v>00115293</v>
      </c>
    </row>
    <row r="207" spans="1:2">
      <c r="A207" s="4">
        <v>202</v>
      </c>
      <c r="B207" s="6" t="str">
        <f>"00117646"</f>
        <v>00117646</v>
      </c>
    </row>
    <row r="208" spans="1:2">
      <c r="A208" s="4">
        <v>203</v>
      </c>
      <c r="B208" s="6" t="str">
        <f>"00117935"</f>
        <v>00117935</v>
      </c>
    </row>
    <row r="209" spans="1:2">
      <c r="A209" s="4">
        <v>204</v>
      </c>
      <c r="B209" s="6" t="str">
        <f>"00119057"</f>
        <v>00119057</v>
      </c>
    </row>
    <row r="210" spans="1:2">
      <c r="A210" s="4">
        <v>205</v>
      </c>
      <c r="B210" s="6" t="str">
        <f>"00119904"</f>
        <v>00119904</v>
      </c>
    </row>
    <row r="211" spans="1:2">
      <c r="A211" s="4">
        <v>206</v>
      </c>
      <c r="B211" s="6" t="str">
        <f>"00120511"</f>
        <v>00120511</v>
      </c>
    </row>
    <row r="212" spans="1:2">
      <c r="A212" s="4">
        <v>207</v>
      </c>
      <c r="B212" s="6" t="str">
        <f>"00120866"</f>
        <v>00120866</v>
      </c>
    </row>
    <row r="213" spans="1:2">
      <c r="A213" s="4">
        <v>208</v>
      </c>
      <c r="B213" s="6" t="str">
        <f>"00121096"</f>
        <v>00121096</v>
      </c>
    </row>
    <row r="214" spans="1:2">
      <c r="A214" s="4">
        <v>209</v>
      </c>
      <c r="B214" s="6" t="str">
        <f>"00121736"</f>
        <v>00121736</v>
      </c>
    </row>
    <row r="215" spans="1:2">
      <c r="A215" s="4">
        <v>210</v>
      </c>
      <c r="B215" s="6" t="str">
        <f>"00123704"</f>
        <v>00123704</v>
      </c>
    </row>
    <row r="216" spans="1:2">
      <c r="A216" s="4">
        <v>211</v>
      </c>
      <c r="B216" s="6" t="str">
        <f>"00123744"</f>
        <v>00123744</v>
      </c>
    </row>
    <row r="217" spans="1:2">
      <c r="A217" s="4">
        <v>212</v>
      </c>
      <c r="B217" s="6" t="str">
        <f>"00123959"</f>
        <v>00123959</v>
      </c>
    </row>
    <row r="218" spans="1:2">
      <c r="A218" s="4">
        <v>213</v>
      </c>
      <c r="B218" s="6" t="str">
        <f>"00124134"</f>
        <v>00124134</v>
      </c>
    </row>
    <row r="219" spans="1:2">
      <c r="A219" s="4">
        <v>214</v>
      </c>
      <c r="B219" s="6" t="str">
        <f>"00127996"</f>
        <v>00127996</v>
      </c>
    </row>
    <row r="220" spans="1:2">
      <c r="A220" s="4">
        <v>215</v>
      </c>
      <c r="B220" s="6" t="str">
        <f>"00128088"</f>
        <v>00128088</v>
      </c>
    </row>
    <row r="221" spans="1:2">
      <c r="A221" s="4">
        <v>216</v>
      </c>
      <c r="B221" s="6" t="str">
        <f>"00128165"</f>
        <v>00128165</v>
      </c>
    </row>
    <row r="222" spans="1:2">
      <c r="A222" s="4">
        <v>217</v>
      </c>
      <c r="B222" s="6" t="str">
        <f>"00128171"</f>
        <v>00128171</v>
      </c>
    </row>
    <row r="223" spans="1:2">
      <c r="A223" s="4">
        <v>218</v>
      </c>
      <c r="B223" s="6" t="str">
        <f>"00130034"</f>
        <v>00130034</v>
      </c>
    </row>
    <row r="224" spans="1:2">
      <c r="A224" s="4">
        <v>219</v>
      </c>
      <c r="B224" s="6" t="str">
        <f>"00132802"</f>
        <v>00132802</v>
      </c>
    </row>
    <row r="225" spans="1:2">
      <c r="A225" s="4">
        <v>220</v>
      </c>
      <c r="B225" s="6" t="str">
        <f>"00132859"</f>
        <v>00132859</v>
      </c>
    </row>
    <row r="226" spans="1:2">
      <c r="A226" s="4">
        <v>221</v>
      </c>
      <c r="B226" s="6" t="str">
        <f>"00137261"</f>
        <v>00137261</v>
      </c>
    </row>
    <row r="227" spans="1:2">
      <c r="A227" s="4">
        <v>222</v>
      </c>
      <c r="B227" s="6" t="str">
        <f>"00138441"</f>
        <v>00138441</v>
      </c>
    </row>
    <row r="228" spans="1:2">
      <c r="A228" s="4">
        <v>223</v>
      </c>
      <c r="B228" s="6" t="str">
        <f>"00139966"</f>
        <v>00139966</v>
      </c>
    </row>
    <row r="229" spans="1:2">
      <c r="A229" s="4">
        <v>224</v>
      </c>
      <c r="B229" s="6" t="str">
        <f>"00144248"</f>
        <v>00144248</v>
      </c>
    </row>
    <row r="230" spans="1:2">
      <c r="A230" s="4">
        <v>225</v>
      </c>
      <c r="B230" s="6" t="str">
        <f>"00144890"</f>
        <v>00144890</v>
      </c>
    </row>
    <row r="231" spans="1:2">
      <c r="A231" s="4">
        <v>226</v>
      </c>
      <c r="B231" s="6" t="str">
        <f>"00144934"</f>
        <v>00144934</v>
      </c>
    </row>
    <row r="232" spans="1:2">
      <c r="A232" s="4">
        <v>227</v>
      </c>
      <c r="B232" s="6" t="str">
        <f>"00145721"</f>
        <v>00145721</v>
      </c>
    </row>
    <row r="233" spans="1:2">
      <c r="A233" s="4">
        <v>228</v>
      </c>
      <c r="B233" s="6" t="str">
        <f>"00146667"</f>
        <v>00146667</v>
      </c>
    </row>
    <row r="234" spans="1:2">
      <c r="A234" s="4">
        <v>229</v>
      </c>
      <c r="B234" s="6" t="str">
        <f>"00147200"</f>
        <v>00147200</v>
      </c>
    </row>
    <row r="235" spans="1:2">
      <c r="A235" s="4">
        <v>230</v>
      </c>
      <c r="B235" s="6" t="str">
        <f>"00150164"</f>
        <v>00150164</v>
      </c>
    </row>
    <row r="236" spans="1:2">
      <c r="A236" s="4">
        <v>231</v>
      </c>
      <c r="B236" s="6" t="str">
        <f>"00152615"</f>
        <v>00152615</v>
      </c>
    </row>
    <row r="237" spans="1:2">
      <c r="A237" s="4">
        <v>232</v>
      </c>
      <c r="B237" s="6" t="str">
        <f>"00155038"</f>
        <v>00155038</v>
      </c>
    </row>
    <row r="238" spans="1:2">
      <c r="A238" s="4">
        <v>233</v>
      </c>
      <c r="B238" s="6" t="str">
        <f>"00156129"</f>
        <v>00156129</v>
      </c>
    </row>
    <row r="239" spans="1:2">
      <c r="A239" s="4">
        <v>234</v>
      </c>
      <c r="B239" s="6" t="str">
        <f>"00157329"</f>
        <v>00157329</v>
      </c>
    </row>
    <row r="240" spans="1:2">
      <c r="A240" s="4">
        <v>235</v>
      </c>
      <c r="B240" s="6" t="str">
        <f>"00159867"</f>
        <v>00159867</v>
      </c>
    </row>
    <row r="241" spans="1:2">
      <c r="A241" s="4">
        <v>236</v>
      </c>
      <c r="B241" s="6" t="str">
        <f>"00160422"</f>
        <v>00160422</v>
      </c>
    </row>
    <row r="242" spans="1:2">
      <c r="A242" s="4">
        <v>237</v>
      </c>
      <c r="B242" s="6" t="str">
        <f>"00161161"</f>
        <v>00161161</v>
      </c>
    </row>
    <row r="243" spans="1:2">
      <c r="A243" s="4">
        <v>238</v>
      </c>
      <c r="B243" s="6" t="str">
        <f>"00161442"</f>
        <v>00161442</v>
      </c>
    </row>
    <row r="244" spans="1:2">
      <c r="A244" s="4">
        <v>239</v>
      </c>
      <c r="B244" s="6" t="str">
        <f>"00170677"</f>
        <v>00170677</v>
      </c>
    </row>
    <row r="245" spans="1:2">
      <c r="A245" s="4">
        <v>240</v>
      </c>
      <c r="B245" s="6" t="str">
        <f>"00172708"</f>
        <v>00172708</v>
      </c>
    </row>
    <row r="246" spans="1:2">
      <c r="A246" s="4">
        <v>241</v>
      </c>
      <c r="B246" s="6" t="str">
        <f>"00172762"</f>
        <v>00172762</v>
      </c>
    </row>
    <row r="247" spans="1:2">
      <c r="A247" s="4">
        <v>242</v>
      </c>
      <c r="B247" s="6" t="str">
        <f>"00185606"</f>
        <v>00185606</v>
      </c>
    </row>
    <row r="248" spans="1:2">
      <c r="A248" s="4">
        <v>243</v>
      </c>
      <c r="B248" s="6" t="str">
        <f>"00185974"</f>
        <v>00185974</v>
      </c>
    </row>
    <row r="249" spans="1:2">
      <c r="A249" s="4">
        <v>244</v>
      </c>
      <c r="B249" s="6" t="str">
        <f>"00186942"</f>
        <v>00186942</v>
      </c>
    </row>
    <row r="250" spans="1:2">
      <c r="A250" s="4">
        <v>245</v>
      </c>
      <c r="B250" s="6" t="str">
        <f>"00189148"</f>
        <v>00189148</v>
      </c>
    </row>
    <row r="251" spans="1:2">
      <c r="A251" s="4">
        <v>246</v>
      </c>
      <c r="B251" s="6" t="str">
        <f>"00191348"</f>
        <v>00191348</v>
      </c>
    </row>
    <row r="252" spans="1:2">
      <c r="A252" s="4">
        <v>247</v>
      </c>
      <c r="B252" s="6" t="str">
        <f>"00191956"</f>
        <v>00191956</v>
      </c>
    </row>
    <row r="253" spans="1:2">
      <c r="A253" s="4">
        <v>248</v>
      </c>
      <c r="B253" s="6" t="str">
        <f>"00193670"</f>
        <v>00193670</v>
      </c>
    </row>
    <row r="254" spans="1:2">
      <c r="A254" s="4">
        <v>249</v>
      </c>
      <c r="B254" s="6" t="str">
        <f>"00207431"</f>
        <v>00207431</v>
      </c>
    </row>
    <row r="255" spans="1:2">
      <c r="A255" s="4">
        <v>250</v>
      </c>
      <c r="B255" s="6" t="str">
        <f>"00208745"</f>
        <v>00208745</v>
      </c>
    </row>
    <row r="256" spans="1:2">
      <c r="A256" s="4">
        <v>251</v>
      </c>
      <c r="B256" s="6" t="str">
        <f>"00209856"</f>
        <v>00209856</v>
      </c>
    </row>
    <row r="257" spans="1:2">
      <c r="A257" s="4">
        <v>252</v>
      </c>
      <c r="B257" s="6" t="str">
        <f>"00212390"</f>
        <v>00212390</v>
      </c>
    </row>
    <row r="258" spans="1:2">
      <c r="A258" s="4">
        <v>253</v>
      </c>
      <c r="B258" s="6" t="str">
        <f>"00216021"</f>
        <v>00216021</v>
      </c>
    </row>
    <row r="259" spans="1:2">
      <c r="A259" s="4">
        <v>254</v>
      </c>
      <c r="B259" s="6" t="str">
        <f>"00216974"</f>
        <v>00216974</v>
      </c>
    </row>
    <row r="260" spans="1:2">
      <c r="A260" s="4">
        <v>255</v>
      </c>
      <c r="B260" s="6" t="str">
        <f>"00218882"</f>
        <v>00218882</v>
      </c>
    </row>
    <row r="261" spans="1:2">
      <c r="A261" s="4">
        <v>256</v>
      </c>
      <c r="B261" s="6" t="str">
        <f>"00219530"</f>
        <v>00219530</v>
      </c>
    </row>
    <row r="262" spans="1:2">
      <c r="A262" s="4">
        <v>257</v>
      </c>
      <c r="B262" s="6" t="str">
        <f>"00221685"</f>
        <v>00221685</v>
      </c>
    </row>
    <row r="263" spans="1:2">
      <c r="A263" s="4">
        <v>258</v>
      </c>
      <c r="B263" s="6" t="str">
        <f>"00222273"</f>
        <v>00222273</v>
      </c>
    </row>
    <row r="264" spans="1:2">
      <c r="A264" s="4">
        <v>259</v>
      </c>
      <c r="B264" s="6" t="str">
        <f>"00225409"</f>
        <v>00225409</v>
      </c>
    </row>
    <row r="265" spans="1:2">
      <c r="A265" s="4">
        <v>260</v>
      </c>
      <c r="B265" s="6" t="str">
        <f>"00226146"</f>
        <v>00226146</v>
      </c>
    </row>
    <row r="266" spans="1:2">
      <c r="A266" s="4">
        <v>261</v>
      </c>
      <c r="B266" s="6" t="str">
        <f>"00227232"</f>
        <v>00227232</v>
      </c>
    </row>
    <row r="267" spans="1:2">
      <c r="A267" s="4">
        <v>262</v>
      </c>
      <c r="B267" s="6" t="str">
        <f>"00228020"</f>
        <v>00228020</v>
      </c>
    </row>
    <row r="268" spans="1:2">
      <c r="A268" s="4">
        <v>263</v>
      </c>
      <c r="B268" s="6" t="str">
        <f>"00229414"</f>
        <v>00229414</v>
      </c>
    </row>
    <row r="269" spans="1:2">
      <c r="A269" s="4">
        <v>264</v>
      </c>
      <c r="B269" s="6" t="str">
        <f>"00230169"</f>
        <v>00230169</v>
      </c>
    </row>
    <row r="270" spans="1:2">
      <c r="A270" s="4">
        <v>265</v>
      </c>
      <c r="B270" s="6" t="str">
        <f>"00231199"</f>
        <v>00231199</v>
      </c>
    </row>
    <row r="271" spans="1:2">
      <c r="A271" s="4">
        <v>266</v>
      </c>
      <c r="B271" s="6" t="str">
        <f>"00231862"</f>
        <v>00231862</v>
      </c>
    </row>
    <row r="272" spans="1:2">
      <c r="A272" s="4">
        <v>267</v>
      </c>
      <c r="B272" s="6" t="str">
        <f>"00233851"</f>
        <v>00233851</v>
      </c>
    </row>
    <row r="273" spans="1:2">
      <c r="A273" s="4">
        <v>268</v>
      </c>
      <c r="B273" s="6" t="str">
        <f>"00234934"</f>
        <v>00234934</v>
      </c>
    </row>
    <row r="274" spans="1:2">
      <c r="A274" s="4">
        <v>269</v>
      </c>
      <c r="B274" s="6" t="str">
        <f>"00240838"</f>
        <v>00240838</v>
      </c>
    </row>
    <row r="275" spans="1:2">
      <c r="A275" s="4">
        <v>270</v>
      </c>
      <c r="B275" s="6" t="str">
        <f>"00240984"</f>
        <v>00240984</v>
      </c>
    </row>
    <row r="276" spans="1:2">
      <c r="A276" s="4">
        <v>271</v>
      </c>
      <c r="B276" s="6" t="str">
        <f>"00241439"</f>
        <v>00241439</v>
      </c>
    </row>
    <row r="277" spans="1:2">
      <c r="A277" s="4">
        <v>272</v>
      </c>
      <c r="B277" s="6" t="str">
        <f>"00242926"</f>
        <v>00242926</v>
      </c>
    </row>
    <row r="278" spans="1:2">
      <c r="A278" s="4">
        <v>273</v>
      </c>
      <c r="B278" s="6" t="str">
        <f>"00243851"</f>
        <v>00243851</v>
      </c>
    </row>
    <row r="279" spans="1:2">
      <c r="A279" s="4">
        <v>274</v>
      </c>
      <c r="B279" s="6" t="str">
        <f>"00254374"</f>
        <v>00254374</v>
      </c>
    </row>
    <row r="280" spans="1:2">
      <c r="A280" s="4">
        <v>275</v>
      </c>
      <c r="B280" s="6" t="str">
        <f>"00254930"</f>
        <v>00254930</v>
      </c>
    </row>
    <row r="281" spans="1:2">
      <c r="A281" s="4">
        <v>276</v>
      </c>
      <c r="B281" s="6" t="str">
        <f>"00257109"</f>
        <v>00257109</v>
      </c>
    </row>
    <row r="282" spans="1:2">
      <c r="A282" s="4">
        <v>277</v>
      </c>
      <c r="B282" s="6" t="str">
        <f>"00272787"</f>
        <v>00272787</v>
      </c>
    </row>
    <row r="283" spans="1:2">
      <c r="A283" s="4">
        <v>278</v>
      </c>
      <c r="B283" s="6" t="str">
        <f>"00276238"</f>
        <v>00276238</v>
      </c>
    </row>
    <row r="284" spans="1:2">
      <c r="A284" s="4">
        <v>279</v>
      </c>
      <c r="B284" s="6" t="str">
        <f>"00277270"</f>
        <v>00277270</v>
      </c>
    </row>
    <row r="285" spans="1:2">
      <c r="A285" s="4">
        <v>280</v>
      </c>
      <c r="B285" s="6" t="str">
        <f>"00279026"</f>
        <v>00279026</v>
      </c>
    </row>
    <row r="286" spans="1:2">
      <c r="A286" s="4">
        <v>281</v>
      </c>
      <c r="B286" s="6" t="str">
        <f>"00283073"</f>
        <v>00283073</v>
      </c>
    </row>
    <row r="287" spans="1:2">
      <c r="A287" s="4">
        <v>282</v>
      </c>
      <c r="B287" s="6" t="str">
        <f>"00292942"</f>
        <v>00292942</v>
      </c>
    </row>
    <row r="288" spans="1:2">
      <c r="A288" s="4">
        <v>283</v>
      </c>
      <c r="B288" s="6" t="str">
        <f>"00299152"</f>
        <v>00299152</v>
      </c>
    </row>
    <row r="289" spans="1:2">
      <c r="A289" s="4">
        <v>284</v>
      </c>
      <c r="B289" s="6" t="str">
        <f>"00303791"</f>
        <v>00303791</v>
      </c>
    </row>
    <row r="290" spans="1:2">
      <c r="A290" s="4">
        <v>285</v>
      </c>
      <c r="B290" s="6" t="str">
        <f>"00307213"</f>
        <v>00307213</v>
      </c>
    </row>
    <row r="291" spans="1:2">
      <c r="A291" s="4">
        <v>286</v>
      </c>
      <c r="B291" s="6" t="str">
        <f>"00311485"</f>
        <v>00311485</v>
      </c>
    </row>
    <row r="292" spans="1:2">
      <c r="A292" s="4">
        <v>287</v>
      </c>
      <c r="B292" s="6" t="str">
        <f>"00318259"</f>
        <v>00318259</v>
      </c>
    </row>
    <row r="293" spans="1:2">
      <c r="A293" s="4">
        <v>288</v>
      </c>
      <c r="B293" s="6" t="str">
        <f>"00339716"</f>
        <v>00339716</v>
      </c>
    </row>
    <row r="294" spans="1:2">
      <c r="A294" s="4">
        <v>289</v>
      </c>
      <c r="B294" s="6" t="str">
        <f>"00340806"</f>
        <v>00340806</v>
      </c>
    </row>
    <row r="295" spans="1:2">
      <c r="A295" s="4">
        <v>290</v>
      </c>
      <c r="B295" s="6" t="str">
        <f>"00343883"</f>
        <v>00343883</v>
      </c>
    </row>
    <row r="296" spans="1:2">
      <c r="A296" s="4">
        <v>291</v>
      </c>
      <c r="B296" s="6" t="str">
        <f>"00344376"</f>
        <v>00344376</v>
      </c>
    </row>
    <row r="297" spans="1:2">
      <c r="A297" s="4">
        <v>292</v>
      </c>
      <c r="B297" s="6" t="str">
        <f>"00352822"</f>
        <v>00352822</v>
      </c>
    </row>
    <row r="298" spans="1:2">
      <c r="A298" s="4">
        <v>293</v>
      </c>
      <c r="B298" s="6" t="str">
        <f>"00358150"</f>
        <v>00358150</v>
      </c>
    </row>
    <row r="299" spans="1:2">
      <c r="A299" s="4">
        <v>294</v>
      </c>
      <c r="B299" s="6" t="str">
        <f>"00360575"</f>
        <v>00360575</v>
      </c>
    </row>
    <row r="300" spans="1:2">
      <c r="A300" s="4">
        <v>295</v>
      </c>
      <c r="B300" s="6" t="str">
        <f>"00360841"</f>
        <v>00360841</v>
      </c>
    </row>
    <row r="301" spans="1:2">
      <c r="A301" s="4">
        <v>296</v>
      </c>
      <c r="B301" s="6" t="str">
        <f>"00425496"</f>
        <v>00425496</v>
      </c>
    </row>
    <row r="302" spans="1:2">
      <c r="A302" s="4">
        <v>297</v>
      </c>
      <c r="B302" s="6" t="str">
        <f>"00428787"</f>
        <v>00428787</v>
      </c>
    </row>
    <row r="303" spans="1:2">
      <c r="A303" s="4">
        <v>298</v>
      </c>
      <c r="B303" s="6" t="str">
        <f>"00429406"</f>
        <v>00429406</v>
      </c>
    </row>
    <row r="304" spans="1:2">
      <c r="A304" s="4">
        <v>299</v>
      </c>
      <c r="B304" s="6" t="str">
        <f>"00430948"</f>
        <v>00430948</v>
      </c>
    </row>
    <row r="305" spans="1:2">
      <c r="A305" s="4">
        <v>300</v>
      </c>
      <c r="B305" s="6" t="str">
        <f>"00431343"</f>
        <v>00431343</v>
      </c>
    </row>
    <row r="306" spans="1:2">
      <c r="A306" s="4">
        <v>301</v>
      </c>
      <c r="B306" s="6" t="str">
        <f>"00431471"</f>
        <v>00431471</v>
      </c>
    </row>
    <row r="307" spans="1:2">
      <c r="A307" s="4">
        <v>302</v>
      </c>
      <c r="B307" s="6" t="str">
        <f>"00435355"</f>
        <v>00435355</v>
      </c>
    </row>
    <row r="308" spans="1:2">
      <c r="A308" s="4">
        <v>303</v>
      </c>
      <c r="B308" s="6" t="str">
        <f>"00435749"</f>
        <v>00435749</v>
      </c>
    </row>
    <row r="309" spans="1:2">
      <c r="A309" s="4">
        <v>304</v>
      </c>
      <c r="B309" s="6" t="str">
        <f>"00446104"</f>
        <v>00446104</v>
      </c>
    </row>
    <row r="310" spans="1:2">
      <c r="A310" s="4">
        <v>305</v>
      </c>
      <c r="B310" s="6" t="str">
        <f>"00446207"</f>
        <v>00446207</v>
      </c>
    </row>
    <row r="311" spans="1:2">
      <c r="A311" s="4">
        <v>306</v>
      </c>
      <c r="B311" s="6" t="str">
        <f>"00446808"</f>
        <v>00446808</v>
      </c>
    </row>
    <row r="312" spans="1:2">
      <c r="A312" s="4">
        <v>307</v>
      </c>
      <c r="B312" s="6" t="str">
        <f>"00449710"</f>
        <v>00449710</v>
      </c>
    </row>
    <row r="313" spans="1:2">
      <c r="A313" s="4">
        <v>308</v>
      </c>
      <c r="B313" s="6" t="str">
        <f>"00452059"</f>
        <v>00452059</v>
      </c>
    </row>
    <row r="314" spans="1:2">
      <c r="A314" s="4">
        <v>309</v>
      </c>
      <c r="B314" s="6" t="str">
        <f>"00452238"</f>
        <v>00452238</v>
      </c>
    </row>
    <row r="315" spans="1:2">
      <c r="A315" s="4">
        <v>310</v>
      </c>
      <c r="B315" s="6" t="str">
        <f>"00453560"</f>
        <v>00453560</v>
      </c>
    </row>
    <row r="316" spans="1:2">
      <c r="A316" s="4">
        <v>311</v>
      </c>
      <c r="B316" s="6" t="str">
        <f>"00453902"</f>
        <v>00453902</v>
      </c>
    </row>
    <row r="317" spans="1:2">
      <c r="A317" s="4">
        <v>312</v>
      </c>
      <c r="B317" s="6" t="str">
        <f>"00454213"</f>
        <v>00454213</v>
      </c>
    </row>
    <row r="318" spans="1:2">
      <c r="A318" s="4">
        <v>313</v>
      </c>
      <c r="B318" s="6" t="str">
        <f>"00454419"</f>
        <v>00454419</v>
      </c>
    </row>
    <row r="319" spans="1:2">
      <c r="A319" s="4">
        <v>314</v>
      </c>
      <c r="B319" s="6" t="str">
        <f>"00454891"</f>
        <v>00454891</v>
      </c>
    </row>
    <row r="320" spans="1:2">
      <c r="A320" s="4">
        <v>315</v>
      </c>
      <c r="B320" s="6" t="str">
        <f>"00455872"</f>
        <v>00455872</v>
      </c>
    </row>
    <row r="321" spans="1:2">
      <c r="A321" s="4">
        <v>316</v>
      </c>
      <c r="B321" s="6" t="str">
        <f>"00456595"</f>
        <v>00456595</v>
      </c>
    </row>
    <row r="322" spans="1:2">
      <c r="A322" s="4">
        <v>317</v>
      </c>
      <c r="B322" s="6" t="str">
        <f>"00457283"</f>
        <v>00457283</v>
      </c>
    </row>
    <row r="323" spans="1:2">
      <c r="A323" s="4">
        <v>318</v>
      </c>
      <c r="B323" s="6" t="str">
        <f>"00458588"</f>
        <v>00458588</v>
      </c>
    </row>
    <row r="324" spans="1:2">
      <c r="A324" s="4">
        <v>319</v>
      </c>
      <c r="B324" s="6" t="str">
        <f>"00459550"</f>
        <v>00459550</v>
      </c>
    </row>
    <row r="325" spans="1:2">
      <c r="A325" s="4">
        <v>320</v>
      </c>
      <c r="B325" s="6" t="str">
        <f>"00461471"</f>
        <v>00461471</v>
      </c>
    </row>
    <row r="326" spans="1:2">
      <c r="A326" s="4">
        <v>321</v>
      </c>
      <c r="B326" s="6" t="str">
        <f>"00461543"</f>
        <v>00461543</v>
      </c>
    </row>
    <row r="327" spans="1:2">
      <c r="A327" s="4">
        <v>322</v>
      </c>
      <c r="B327" s="6" t="str">
        <f>"00461948"</f>
        <v>00461948</v>
      </c>
    </row>
    <row r="328" spans="1:2">
      <c r="A328" s="4">
        <v>323</v>
      </c>
      <c r="B328" s="6" t="str">
        <f>"00462732"</f>
        <v>00462732</v>
      </c>
    </row>
    <row r="329" spans="1:2">
      <c r="A329" s="4">
        <v>324</v>
      </c>
      <c r="B329" s="6" t="str">
        <f>"00463649"</f>
        <v>00463649</v>
      </c>
    </row>
    <row r="330" spans="1:2">
      <c r="A330" s="4">
        <v>325</v>
      </c>
      <c r="B330" s="6" t="str">
        <f>"00464409"</f>
        <v>00464409</v>
      </c>
    </row>
    <row r="331" spans="1:2">
      <c r="A331" s="4">
        <v>326</v>
      </c>
      <c r="B331" s="6" t="str">
        <f>"00464501"</f>
        <v>00464501</v>
      </c>
    </row>
    <row r="332" spans="1:2">
      <c r="A332" s="4">
        <v>327</v>
      </c>
      <c r="B332" s="6" t="str">
        <f>"00465073"</f>
        <v>00465073</v>
      </c>
    </row>
    <row r="333" spans="1:2">
      <c r="A333" s="4">
        <v>328</v>
      </c>
      <c r="B333" s="6" t="str">
        <f>"00466589"</f>
        <v>00466589</v>
      </c>
    </row>
    <row r="334" spans="1:2">
      <c r="A334" s="4">
        <v>329</v>
      </c>
      <c r="B334" s="6" t="str">
        <f>"00466615"</f>
        <v>00466615</v>
      </c>
    </row>
    <row r="335" spans="1:2">
      <c r="A335" s="4">
        <v>330</v>
      </c>
      <c r="B335" s="6" t="str">
        <f>"00468667"</f>
        <v>00468667</v>
      </c>
    </row>
    <row r="336" spans="1:2">
      <c r="A336" s="4">
        <v>331</v>
      </c>
      <c r="B336" s="6" t="str">
        <f>"00468798"</f>
        <v>00468798</v>
      </c>
    </row>
    <row r="337" spans="1:2">
      <c r="A337" s="4">
        <v>332</v>
      </c>
      <c r="B337" s="6" t="str">
        <f>"00469720"</f>
        <v>00469720</v>
      </c>
    </row>
    <row r="338" spans="1:2">
      <c r="A338" s="4">
        <v>333</v>
      </c>
      <c r="B338" s="6" t="str">
        <f>"00470321"</f>
        <v>00470321</v>
      </c>
    </row>
    <row r="339" spans="1:2">
      <c r="A339" s="4">
        <v>334</v>
      </c>
      <c r="B339" s="6" t="str">
        <f>"00470431"</f>
        <v>00470431</v>
      </c>
    </row>
    <row r="340" spans="1:2">
      <c r="A340" s="4">
        <v>335</v>
      </c>
      <c r="B340" s="6" t="str">
        <f>"00470608"</f>
        <v>00470608</v>
      </c>
    </row>
    <row r="341" spans="1:2">
      <c r="A341" s="4">
        <v>336</v>
      </c>
      <c r="B341" s="6" t="str">
        <f>"00471545"</f>
        <v>00471545</v>
      </c>
    </row>
    <row r="342" spans="1:2">
      <c r="A342" s="4">
        <v>337</v>
      </c>
      <c r="B342" s="6" t="str">
        <f>"00474683"</f>
        <v>00474683</v>
      </c>
    </row>
    <row r="343" spans="1:2">
      <c r="A343" s="4">
        <v>338</v>
      </c>
      <c r="B343" s="6" t="str">
        <f>"00475106"</f>
        <v>00475106</v>
      </c>
    </row>
    <row r="344" spans="1:2">
      <c r="A344" s="4">
        <v>339</v>
      </c>
      <c r="B344" s="6" t="str">
        <f>"00475689"</f>
        <v>00475689</v>
      </c>
    </row>
    <row r="345" spans="1:2">
      <c r="A345" s="4">
        <v>340</v>
      </c>
      <c r="B345" s="6" t="str">
        <f>"00475792"</f>
        <v>00475792</v>
      </c>
    </row>
    <row r="346" spans="1:2">
      <c r="A346" s="4">
        <v>341</v>
      </c>
      <c r="B346" s="6" t="str">
        <f>"00476467"</f>
        <v>00476467</v>
      </c>
    </row>
    <row r="347" spans="1:2">
      <c r="A347" s="4">
        <v>342</v>
      </c>
      <c r="B347" s="6" t="str">
        <f>"00476518"</f>
        <v>00476518</v>
      </c>
    </row>
    <row r="348" spans="1:2">
      <c r="A348" s="4">
        <v>343</v>
      </c>
      <c r="B348" s="6" t="str">
        <f>"00477375"</f>
        <v>00477375</v>
      </c>
    </row>
    <row r="349" spans="1:2">
      <c r="A349" s="4">
        <v>344</v>
      </c>
      <c r="B349" s="6" t="str">
        <f>"00477840"</f>
        <v>00477840</v>
      </c>
    </row>
    <row r="350" spans="1:2">
      <c r="A350" s="4">
        <v>345</v>
      </c>
      <c r="B350" s="6" t="str">
        <f>"00478290"</f>
        <v>00478290</v>
      </c>
    </row>
    <row r="351" spans="1:2">
      <c r="A351" s="4">
        <v>346</v>
      </c>
      <c r="B351" s="6" t="str">
        <f>"00478472"</f>
        <v>00478472</v>
      </c>
    </row>
    <row r="352" spans="1:2">
      <c r="A352" s="4">
        <v>347</v>
      </c>
      <c r="B352" s="6" t="str">
        <f>"00479747"</f>
        <v>00479747</v>
      </c>
    </row>
    <row r="353" spans="1:2">
      <c r="A353" s="4">
        <v>348</v>
      </c>
      <c r="B353" s="6" t="str">
        <f>"00480279"</f>
        <v>00480279</v>
      </c>
    </row>
    <row r="354" spans="1:2">
      <c r="A354" s="4">
        <v>349</v>
      </c>
      <c r="B354" s="6" t="str">
        <f>"00480778"</f>
        <v>00480778</v>
      </c>
    </row>
    <row r="355" spans="1:2">
      <c r="A355" s="4">
        <v>350</v>
      </c>
      <c r="B355" s="6" t="str">
        <f>"00481544"</f>
        <v>00481544</v>
      </c>
    </row>
    <row r="356" spans="1:2">
      <c r="A356" s="4">
        <v>351</v>
      </c>
      <c r="B356" s="6" t="str">
        <f>"00482290"</f>
        <v>00482290</v>
      </c>
    </row>
    <row r="357" spans="1:2">
      <c r="A357" s="4">
        <v>352</v>
      </c>
      <c r="B357" s="6" t="str">
        <f>"00482343"</f>
        <v>00482343</v>
      </c>
    </row>
    <row r="358" spans="1:2">
      <c r="A358" s="4">
        <v>353</v>
      </c>
      <c r="B358" s="6" t="str">
        <f>"00482644"</f>
        <v>00482644</v>
      </c>
    </row>
    <row r="359" spans="1:2">
      <c r="A359" s="4">
        <v>354</v>
      </c>
      <c r="B359" s="6" t="str">
        <f>"00483350"</f>
        <v>00483350</v>
      </c>
    </row>
    <row r="360" spans="1:2">
      <c r="A360" s="4">
        <v>355</v>
      </c>
      <c r="B360" s="6" t="str">
        <f>"00483751"</f>
        <v>00483751</v>
      </c>
    </row>
    <row r="361" spans="1:2">
      <c r="A361" s="4">
        <v>356</v>
      </c>
      <c r="B361" s="6" t="str">
        <f>"00483874"</f>
        <v>00483874</v>
      </c>
    </row>
    <row r="362" spans="1:2">
      <c r="A362" s="4">
        <v>357</v>
      </c>
      <c r="B362" s="6" t="str">
        <f>"00483944"</f>
        <v>00483944</v>
      </c>
    </row>
    <row r="363" spans="1:2">
      <c r="A363" s="4">
        <v>358</v>
      </c>
      <c r="B363" s="6" t="str">
        <f>"00484550"</f>
        <v>00484550</v>
      </c>
    </row>
    <row r="364" spans="1:2">
      <c r="A364" s="4">
        <v>359</v>
      </c>
      <c r="B364" s="6" t="str">
        <f>"00484782"</f>
        <v>00484782</v>
      </c>
    </row>
    <row r="365" spans="1:2">
      <c r="A365" s="4">
        <v>360</v>
      </c>
      <c r="B365" s="6" t="str">
        <f>"00485514"</f>
        <v>00485514</v>
      </c>
    </row>
    <row r="366" spans="1:2">
      <c r="A366" s="4">
        <v>361</v>
      </c>
      <c r="B366" s="6" t="str">
        <f>"00485531"</f>
        <v>00485531</v>
      </c>
    </row>
    <row r="367" spans="1:2">
      <c r="A367" s="4">
        <v>362</v>
      </c>
      <c r="B367" s="6" t="str">
        <f>"00485569"</f>
        <v>00485569</v>
      </c>
    </row>
    <row r="368" spans="1:2">
      <c r="A368" s="4">
        <v>363</v>
      </c>
      <c r="B368" s="6" t="str">
        <f>"00485647"</f>
        <v>00485647</v>
      </c>
    </row>
    <row r="369" spans="1:2">
      <c r="A369" s="4">
        <v>364</v>
      </c>
      <c r="B369" s="6" t="str">
        <f>"00486282"</f>
        <v>00486282</v>
      </c>
    </row>
    <row r="370" spans="1:2">
      <c r="A370" s="4">
        <v>365</v>
      </c>
      <c r="B370" s="6" t="str">
        <f>"00486717"</f>
        <v>00486717</v>
      </c>
    </row>
    <row r="371" spans="1:2">
      <c r="A371" s="4">
        <v>366</v>
      </c>
      <c r="B371" s="6" t="str">
        <f>"00487105"</f>
        <v>00487105</v>
      </c>
    </row>
    <row r="372" spans="1:2">
      <c r="A372" s="4">
        <v>367</v>
      </c>
      <c r="B372" s="6" t="str">
        <f>"00487375"</f>
        <v>00487375</v>
      </c>
    </row>
    <row r="373" spans="1:2">
      <c r="A373" s="4">
        <v>368</v>
      </c>
      <c r="B373" s="6" t="str">
        <f>"00487383"</f>
        <v>00487383</v>
      </c>
    </row>
    <row r="374" spans="1:2">
      <c r="A374" s="4">
        <v>369</v>
      </c>
      <c r="B374" s="6" t="str">
        <f>"00487898"</f>
        <v>00487898</v>
      </c>
    </row>
    <row r="375" spans="1:2">
      <c r="A375" s="4">
        <v>370</v>
      </c>
      <c r="B375" s="6" t="str">
        <f>"00488788"</f>
        <v>00488788</v>
      </c>
    </row>
    <row r="376" spans="1:2">
      <c r="A376" s="4">
        <v>371</v>
      </c>
      <c r="B376" s="6" t="str">
        <f>"00489499"</f>
        <v>00489499</v>
      </c>
    </row>
    <row r="377" spans="1:2">
      <c r="A377" s="4">
        <v>372</v>
      </c>
      <c r="B377" s="6" t="str">
        <f>"00489701"</f>
        <v>00489701</v>
      </c>
    </row>
    <row r="378" spans="1:2">
      <c r="A378" s="4">
        <v>373</v>
      </c>
      <c r="B378" s="6" t="str">
        <f>"00489706"</f>
        <v>00489706</v>
      </c>
    </row>
    <row r="379" spans="1:2">
      <c r="A379" s="4">
        <v>374</v>
      </c>
      <c r="B379" s="6" t="str">
        <f>"00489710"</f>
        <v>00489710</v>
      </c>
    </row>
    <row r="380" spans="1:2">
      <c r="A380" s="4">
        <v>375</v>
      </c>
      <c r="B380" s="6" t="str">
        <f>"00490155"</f>
        <v>00490155</v>
      </c>
    </row>
    <row r="381" spans="1:2">
      <c r="A381" s="4">
        <v>376</v>
      </c>
      <c r="B381" s="6" t="str">
        <f>"00490668"</f>
        <v>00490668</v>
      </c>
    </row>
    <row r="382" spans="1:2">
      <c r="A382" s="4">
        <v>377</v>
      </c>
      <c r="B382" s="6" t="str">
        <f>"00490885"</f>
        <v>00490885</v>
      </c>
    </row>
    <row r="383" spans="1:2">
      <c r="A383" s="4">
        <v>378</v>
      </c>
      <c r="B383" s="6" t="str">
        <f>"00491035"</f>
        <v>00491035</v>
      </c>
    </row>
    <row r="384" spans="1:2">
      <c r="A384" s="4">
        <v>379</v>
      </c>
      <c r="B384" s="6" t="str">
        <f>"00491649"</f>
        <v>00491649</v>
      </c>
    </row>
    <row r="385" spans="1:2">
      <c r="A385" s="4">
        <v>380</v>
      </c>
      <c r="B385" s="6" t="str">
        <f>"00491672"</f>
        <v>00491672</v>
      </c>
    </row>
    <row r="386" spans="1:2">
      <c r="A386" s="4">
        <v>381</v>
      </c>
      <c r="B386" s="6" t="str">
        <f>"00491963"</f>
        <v>00491963</v>
      </c>
    </row>
    <row r="387" spans="1:2">
      <c r="A387" s="4">
        <v>382</v>
      </c>
      <c r="B387" s="6" t="str">
        <f>"00492100"</f>
        <v>00492100</v>
      </c>
    </row>
    <row r="388" spans="1:2">
      <c r="A388" s="4">
        <v>383</v>
      </c>
      <c r="B388" s="6" t="str">
        <f>"00492186"</f>
        <v>00492186</v>
      </c>
    </row>
    <row r="389" spans="1:2">
      <c r="A389" s="4">
        <v>384</v>
      </c>
      <c r="B389" s="6" t="str">
        <f>"00492192"</f>
        <v>00492192</v>
      </c>
    </row>
    <row r="390" spans="1:2">
      <c r="A390" s="4">
        <v>385</v>
      </c>
      <c r="B390" s="6" t="str">
        <f>"00492385"</f>
        <v>00492385</v>
      </c>
    </row>
    <row r="391" spans="1:2">
      <c r="A391" s="4">
        <v>386</v>
      </c>
      <c r="B391" s="6" t="str">
        <f>"00492410"</f>
        <v>00492410</v>
      </c>
    </row>
    <row r="392" spans="1:2">
      <c r="A392" s="4">
        <v>387</v>
      </c>
      <c r="B392" s="6" t="str">
        <f>"00492517"</f>
        <v>00492517</v>
      </c>
    </row>
    <row r="393" spans="1:2">
      <c r="A393" s="4">
        <v>388</v>
      </c>
      <c r="B393" s="6" t="str">
        <f>"00492614"</f>
        <v>00492614</v>
      </c>
    </row>
    <row r="394" spans="1:2">
      <c r="A394" s="4">
        <v>389</v>
      </c>
      <c r="B394" s="6" t="str">
        <f>"00492758"</f>
        <v>00492758</v>
      </c>
    </row>
    <row r="395" spans="1:2">
      <c r="A395" s="4">
        <v>390</v>
      </c>
      <c r="B395" s="6" t="str">
        <f>"00492880"</f>
        <v>00492880</v>
      </c>
    </row>
    <row r="396" spans="1:2">
      <c r="A396" s="4">
        <v>391</v>
      </c>
      <c r="B396" s="6" t="str">
        <f>"00492893"</f>
        <v>00492893</v>
      </c>
    </row>
    <row r="397" spans="1:2">
      <c r="A397" s="4">
        <v>392</v>
      </c>
      <c r="B397" s="6" t="str">
        <f>"00493480"</f>
        <v>00493480</v>
      </c>
    </row>
    <row r="398" spans="1:2">
      <c r="A398" s="4">
        <v>393</v>
      </c>
      <c r="B398" s="6" t="str">
        <f>"00494469"</f>
        <v>00494469</v>
      </c>
    </row>
    <row r="399" spans="1:2">
      <c r="A399" s="4">
        <v>394</v>
      </c>
      <c r="B399" s="6" t="str">
        <f>"00494944"</f>
        <v>00494944</v>
      </c>
    </row>
    <row r="400" spans="1:2">
      <c r="A400" s="4">
        <v>395</v>
      </c>
      <c r="B400" s="6" t="str">
        <f>"00495103"</f>
        <v>00495103</v>
      </c>
    </row>
    <row r="401" spans="1:2">
      <c r="A401" s="4">
        <v>396</v>
      </c>
      <c r="B401" s="6" t="str">
        <f>"00495809"</f>
        <v>00495809</v>
      </c>
    </row>
    <row r="402" spans="1:2">
      <c r="A402" s="4">
        <v>397</v>
      </c>
      <c r="B402" s="6" t="str">
        <f>"00495816"</f>
        <v>00495816</v>
      </c>
    </row>
    <row r="403" spans="1:2">
      <c r="A403" s="4">
        <v>398</v>
      </c>
      <c r="B403" s="6" t="str">
        <f>"00496242"</f>
        <v>00496242</v>
      </c>
    </row>
    <row r="404" spans="1:2">
      <c r="A404" s="4">
        <v>399</v>
      </c>
      <c r="B404" s="6" t="str">
        <f>"00496629"</f>
        <v>00496629</v>
      </c>
    </row>
    <row r="405" spans="1:2">
      <c r="A405" s="4">
        <v>400</v>
      </c>
      <c r="B405" s="6" t="str">
        <f>"00496761"</f>
        <v>00496761</v>
      </c>
    </row>
    <row r="406" spans="1:2">
      <c r="A406" s="4">
        <v>401</v>
      </c>
      <c r="B406" s="6" t="str">
        <f>"00496982"</f>
        <v>00496982</v>
      </c>
    </row>
    <row r="407" spans="1:2">
      <c r="A407" s="4">
        <v>402</v>
      </c>
      <c r="B407" s="6" t="str">
        <f>"00497189"</f>
        <v>00497189</v>
      </c>
    </row>
    <row r="408" spans="1:2">
      <c r="A408" s="4">
        <v>403</v>
      </c>
      <c r="B408" s="6" t="str">
        <f>"00497340"</f>
        <v>00497340</v>
      </c>
    </row>
    <row r="409" spans="1:2">
      <c r="A409" s="4">
        <v>404</v>
      </c>
      <c r="B409" s="6" t="str">
        <f>"00497465"</f>
        <v>00497465</v>
      </c>
    </row>
    <row r="410" spans="1:2">
      <c r="A410" s="4">
        <v>405</v>
      </c>
      <c r="B410" s="6" t="str">
        <f>"00497651"</f>
        <v>00497651</v>
      </c>
    </row>
    <row r="411" spans="1:2">
      <c r="A411" s="4">
        <v>406</v>
      </c>
      <c r="B411" s="6" t="str">
        <f>"00498556"</f>
        <v>00498556</v>
      </c>
    </row>
    <row r="412" spans="1:2">
      <c r="A412" s="4">
        <v>407</v>
      </c>
      <c r="B412" s="6" t="str">
        <f>"00498683"</f>
        <v>00498683</v>
      </c>
    </row>
    <row r="413" spans="1:2">
      <c r="A413" s="4">
        <v>408</v>
      </c>
      <c r="B413" s="6" t="str">
        <f>"00498919"</f>
        <v>00498919</v>
      </c>
    </row>
    <row r="414" spans="1:2">
      <c r="A414" s="4">
        <v>409</v>
      </c>
      <c r="B414" s="6" t="str">
        <f>"00499228"</f>
        <v>00499228</v>
      </c>
    </row>
    <row r="415" spans="1:2">
      <c r="A415" s="4">
        <v>410</v>
      </c>
      <c r="B415" s="6" t="str">
        <f>"00500090"</f>
        <v>00500090</v>
      </c>
    </row>
    <row r="416" spans="1:2">
      <c r="A416" s="4">
        <v>411</v>
      </c>
      <c r="B416" s="6" t="str">
        <f>"00500119"</f>
        <v>00500119</v>
      </c>
    </row>
    <row r="417" spans="1:2">
      <c r="A417" s="4">
        <v>412</v>
      </c>
      <c r="B417" s="6" t="str">
        <f>"00500484"</f>
        <v>00500484</v>
      </c>
    </row>
    <row r="418" spans="1:2">
      <c r="A418" s="4">
        <v>413</v>
      </c>
      <c r="B418" s="6" t="str">
        <f>"00500533"</f>
        <v>00500533</v>
      </c>
    </row>
    <row r="419" spans="1:2">
      <c r="A419" s="4">
        <v>414</v>
      </c>
      <c r="B419" s="6" t="str">
        <f>"00500839"</f>
        <v>00500839</v>
      </c>
    </row>
    <row r="420" spans="1:2">
      <c r="A420" s="4">
        <v>415</v>
      </c>
      <c r="B420" s="6" t="str">
        <f>"00500872"</f>
        <v>00500872</v>
      </c>
    </row>
    <row r="421" spans="1:2">
      <c r="A421" s="4">
        <v>416</v>
      </c>
      <c r="B421" s="6" t="str">
        <f>"00501161"</f>
        <v>00501161</v>
      </c>
    </row>
    <row r="422" spans="1:2">
      <c r="A422" s="4">
        <v>417</v>
      </c>
      <c r="B422" s="6" t="str">
        <f>"00501253"</f>
        <v>00501253</v>
      </c>
    </row>
    <row r="423" spans="1:2">
      <c r="A423" s="4">
        <v>418</v>
      </c>
      <c r="B423" s="6" t="str">
        <f>"00502112"</f>
        <v>00502112</v>
      </c>
    </row>
    <row r="424" spans="1:2">
      <c r="A424" s="4">
        <v>419</v>
      </c>
      <c r="B424" s="6" t="str">
        <f>"00502262"</f>
        <v>00502262</v>
      </c>
    </row>
    <row r="425" spans="1:2">
      <c r="A425" s="4">
        <v>420</v>
      </c>
      <c r="B425" s="6" t="str">
        <f>"00502847"</f>
        <v>00502847</v>
      </c>
    </row>
    <row r="426" spans="1:2">
      <c r="A426" s="4">
        <v>421</v>
      </c>
      <c r="B426" s="6" t="str">
        <f>"00503705"</f>
        <v>00503705</v>
      </c>
    </row>
    <row r="427" spans="1:2">
      <c r="A427" s="4">
        <v>422</v>
      </c>
      <c r="B427" s="6" t="str">
        <f>"00504177"</f>
        <v>00504177</v>
      </c>
    </row>
    <row r="428" spans="1:2">
      <c r="A428" s="4">
        <v>423</v>
      </c>
      <c r="B428" s="6" t="str">
        <f>"00504273"</f>
        <v>00504273</v>
      </c>
    </row>
    <row r="429" spans="1:2">
      <c r="A429" s="4">
        <v>424</v>
      </c>
      <c r="B429" s="6" t="str">
        <f>"00504471"</f>
        <v>00504471</v>
      </c>
    </row>
    <row r="430" spans="1:2">
      <c r="A430" s="4">
        <v>425</v>
      </c>
      <c r="B430" s="6" t="str">
        <f>"00504603"</f>
        <v>00504603</v>
      </c>
    </row>
    <row r="431" spans="1:2">
      <c r="A431" s="4">
        <v>426</v>
      </c>
      <c r="B431" s="6" t="str">
        <f>"00504659"</f>
        <v>00504659</v>
      </c>
    </row>
    <row r="432" spans="1:2">
      <c r="A432" s="4">
        <v>427</v>
      </c>
      <c r="B432" s="6" t="str">
        <f>"00504755"</f>
        <v>00504755</v>
      </c>
    </row>
    <row r="433" spans="1:2">
      <c r="A433" s="4">
        <v>428</v>
      </c>
      <c r="B433" s="6" t="str">
        <f>"00506466"</f>
        <v>00506466</v>
      </c>
    </row>
    <row r="434" spans="1:2">
      <c r="A434" s="4">
        <v>429</v>
      </c>
      <c r="B434" s="6" t="str">
        <f>"00507025"</f>
        <v>00507025</v>
      </c>
    </row>
    <row r="435" spans="1:2">
      <c r="A435" s="4">
        <v>430</v>
      </c>
      <c r="B435" s="6" t="str">
        <f>"00507964"</f>
        <v>00507964</v>
      </c>
    </row>
    <row r="436" spans="1:2">
      <c r="A436" s="4">
        <v>431</v>
      </c>
      <c r="B436" s="6" t="str">
        <f>"00508142"</f>
        <v>00508142</v>
      </c>
    </row>
    <row r="437" spans="1:2">
      <c r="A437" s="4">
        <v>432</v>
      </c>
      <c r="B437" s="6" t="str">
        <f>"00508938"</f>
        <v>00508938</v>
      </c>
    </row>
    <row r="438" spans="1:2">
      <c r="A438" s="4">
        <v>433</v>
      </c>
      <c r="B438" s="6" t="str">
        <f>"00509726"</f>
        <v>00509726</v>
      </c>
    </row>
    <row r="439" spans="1:2">
      <c r="A439" s="4">
        <v>434</v>
      </c>
      <c r="B439" s="6" t="str">
        <f>"00510009"</f>
        <v>00510009</v>
      </c>
    </row>
    <row r="440" spans="1:2">
      <c r="A440" s="4">
        <v>435</v>
      </c>
      <c r="B440" s="6" t="str">
        <f>"00511083"</f>
        <v>00511083</v>
      </c>
    </row>
    <row r="441" spans="1:2">
      <c r="A441" s="4">
        <v>436</v>
      </c>
      <c r="B441" s="6" t="str">
        <f>"00512568"</f>
        <v>00512568</v>
      </c>
    </row>
    <row r="442" spans="1:2">
      <c r="A442" s="4">
        <v>437</v>
      </c>
      <c r="B442" s="6" t="str">
        <f>"00514662"</f>
        <v>00514662</v>
      </c>
    </row>
    <row r="443" spans="1:2">
      <c r="A443" s="4">
        <v>438</v>
      </c>
      <c r="B443" s="6" t="str">
        <f>"00516685"</f>
        <v>00516685</v>
      </c>
    </row>
    <row r="444" spans="1:2">
      <c r="A444" s="4">
        <v>439</v>
      </c>
      <c r="B444" s="6" t="str">
        <f>"00517770"</f>
        <v>00517770</v>
      </c>
    </row>
    <row r="445" spans="1:2">
      <c r="A445" s="4">
        <v>440</v>
      </c>
      <c r="B445" s="6" t="str">
        <f>"00518282"</f>
        <v>00518282</v>
      </c>
    </row>
    <row r="446" spans="1:2">
      <c r="A446" s="4">
        <v>441</v>
      </c>
      <c r="B446" s="6" t="str">
        <f>"00520421"</f>
        <v>00520421</v>
      </c>
    </row>
    <row r="447" spans="1:2">
      <c r="A447" s="4">
        <v>442</v>
      </c>
      <c r="B447" s="6" t="str">
        <f>"00521163"</f>
        <v>00521163</v>
      </c>
    </row>
    <row r="448" spans="1:2">
      <c r="A448" s="4">
        <v>443</v>
      </c>
      <c r="B448" s="6" t="str">
        <f>"00523296"</f>
        <v>00523296</v>
      </c>
    </row>
    <row r="449" spans="1:2">
      <c r="A449" s="4">
        <v>444</v>
      </c>
      <c r="B449" s="6" t="str">
        <f>"00523933"</f>
        <v>00523933</v>
      </c>
    </row>
    <row r="450" spans="1:2">
      <c r="A450" s="4">
        <v>445</v>
      </c>
      <c r="B450" s="6" t="str">
        <f>"00524105"</f>
        <v>00524105</v>
      </c>
    </row>
    <row r="451" spans="1:2">
      <c r="A451" s="4">
        <v>446</v>
      </c>
      <c r="B451" s="6" t="str">
        <f>"00524674"</f>
        <v>00524674</v>
      </c>
    </row>
    <row r="452" spans="1:2">
      <c r="A452" s="4">
        <v>447</v>
      </c>
      <c r="B452" s="6" t="str">
        <f>"00524830"</f>
        <v>00524830</v>
      </c>
    </row>
    <row r="453" spans="1:2">
      <c r="A453" s="4">
        <v>448</v>
      </c>
      <c r="B453" s="6" t="str">
        <f>"00526086"</f>
        <v>00526086</v>
      </c>
    </row>
    <row r="454" spans="1:2">
      <c r="A454" s="4">
        <v>449</v>
      </c>
      <c r="B454" s="6" t="str">
        <f>"00526312"</f>
        <v>00526312</v>
      </c>
    </row>
    <row r="455" spans="1:2">
      <c r="A455" s="4">
        <v>450</v>
      </c>
      <c r="B455" s="6" t="str">
        <f>"00528002"</f>
        <v>00528002</v>
      </c>
    </row>
    <row r="456" spans="1:2">
      <c r="A456" s="4">
        <v>451</v>
      </c>
      <c r="B456" s="6" t="str">
        <f>"00528664"</f>
        <v>00528664</v>
      </c>
    </row>
    <row r="457" spans="1:2">
      <c r="A457" s="4">
        <v>452</v>
      </c>
      <c r="B457" s="6" t="str">
        <f>"00530301"</f>
        <v>00530301</v>
      </c>
    </row>
    <row r="458" spans="1:2">
      <c r="A458" s="4">
        <v>453</v>
      </c>
      <c r="B458" s="6" t="str">
        <f>"00530341"</f>
        <v>00530341</v>
      </c>
    </row>
    <row r="459" spans="1:2">
      <c r="A459" s="4">
        <v>454</v>
      </c>
      <c r="B459" s="6" t="str">
        <f>"00530369"</f>
        <v>00530369</v>
      </c>
    </row>
    <row r="460" spans="1:2">
      <c r="A460" s="4">
        <v>455</v>
      </c>
      <c r="B460" s="6" t="str">
        <f>"00530824"</f>
        <v>00530824</v>
      </c>
    </row>
    <row r="461" spans="1:2">
      <c r="A461" s="4">
        <v>456</v>
      </c>
      <c r="B461" s="6" t="str">
        <f>"00530941"</f>
        <v>00530941</v>
      </c>
    </row>
    <row r="462" spans="1:2">
      <c r="A462" s="4">
        <v>457</v>
      </c>
      <c r="B462" s="6" t="str">
        <f>"00531084"</f>
        <v>00531084</v>
      </c>
    </row>
    <row r="463" spans="1:2">
      <c r="A463" s="4">
        <v>458</v>
      </c>
      <c r="B463" s="6" t="str">
        <f>"00531117"</f>
        <v>00531117</v>
      </c>
    </row>
    <row r="464" spans="1:2">
      <c r="A464" s="4">
        <v>459</v>
      </c>
      <c r="B464" s="6" t="str">
        <f>"00531694"</f>
        <v>00531694</v>
      </c>
    </row>
    <row r="465" spans="1:2">
      <c r="A465" s="4">
        <v>460</v>
      </c>
      <c r="B465" s="6" t="str">
        <f>"00532381"</f>
        <v>00532381</v>
      </c>
    </row>
    <row r="466" spans="1:2">
      <c r="A466" s="4">
        <v>461</v>
      </c>
      <c r="B466" s="6" t="str">
        <f>"00532413"</f>
        <v>00532413</v>
      </c>
    </row>
    <row r="467" spans="1:2">
      <c r="A467" s="4">
        <v>462</v>
      </c>
      <c r="B467" s="6" t="str">
        <f>"00532732"</f>
        <v>00532732</v>
      </c>
    </row>
    <row r="468" spans="1:2">
      <c r="A468" s="4">
        <v>463</v>
      </c>
      <c r="B468" s="6" t="str">
        <f>"00533001"</f>
        <v>00533001</v>
      </c>
    </row>
    <row r="469" spans="1:2">
      <c r="A469" s="4">
        <v>464</v>
      </c>
      <c r="B469" s="6" t="str">
        <f>"00533450"</f>
        <v>00533450</v>
      </c>
    </row>
    <row r="470" spans="1:2">
      <c r="A470" s="4">
        <v>465</v>
      </c>
      <c r="B470" s="6" t="str">
        <f>"00533511"</f>
        <v>00533511</v>
      </c>
    </row>
    <row r="471" spans="1:2">
      <c r="A471" s="4">
        <v>466</v>
      </c>
      <c r="B471" s="6" t="str">
        <f>"00533605"</f>
        <v>00533605</v>
      </c>
    </row>
    <row r="472" spans="1:2">
      <c r="A472" s="4">
        <v>467</v>
      </c>
      <c r="B472" s="6" t="str">
        <f>"00537551"</f>
        <v>00537551</v>
      </c>
    </row>
    <row r="473" spans="1:2">
      <c r="A473" s="4">
        <v>468</v>
      </c>
      <c r="B473" s="6" t="str">
        <f>"00538706"</f>
        <v>00538706</v>
      </c>
    </row>
    <row r="474" spans="1:2">
      <c r="A474" s="4">
        <v>469</v>
      </c>
      <c r="B474" s="6" t="str">
        <f>"00538878"</f>
        <v>00538878</v>
      </c>
    </row>
    <row r="475" spans="1:2">
      <c r="A475" s="4">
        <v>470</v>
      </c>
      <c r="B475" s="6" t="str">
        <f>"00539077"</f>
        <v>00539077</v>
      </c>
    </row>
    <row r="476" spans="1:2">
      <c r="A476" s="4">
        <v>471</v>
      </c>
      <c r="B476" s="6" t="str">
        <f>"00539487"</f>
        <v>00539487</v>
      </c>
    </row>
    <row r="477" spans="1:2">
      <c r="A477" s="4">
        <v>472</v>
      </c>
      <c r="B477" s="6" t="str">
        <f>"00540558"</f>
        <v>00540558</v>
      </c>
    </row>
    <row r="478" spans="1:2">
      <c r="A478" s="4">
        <v>473</v>
      </c>
      <c r="B478" s="6" t="str">
        <f>"00540815"</f>
        <v>00540815</v>
      </c>
    </row>
    <row r="479" spans="1:2">
      <c r="A479" s="4">
        <v>474</v>
      </c>
      <c r="B479" s="6" t="str">
        <f>"00541070"</f>
        <v>00541070</v>
      </c>
    </row>
    <row r="480" spans="1:2">
      <c r="A480" s="4">
        <v>475</v>
      </c>
      <c r="B480" s="6" t="str">
        <f>"00541120"</f>
        <v>00541120</v>
      </c>
    </row>
    <row r="481" spans="1:2">
      <c r="A481" s="4">
        <v>476</v>
      </c>
      <c r="B481" s="6" t="str">
        <f>"00541144"</f>
        <v>00541144</v>
      </c>
    </row>
    <row r="482" spans="1:2">
      <c r="A482" s="4">
        <v>477</v>
      </c>
      <c r="B482" s="6" t="str">
        <f>"00541385"</f>
        <v>00541385</v>
      </c>
    </row>
    <row r="483" spans="1:2">
      <c r="A483" s="4">
        <v>478</v>
      </c>
      <c r="B483" s="6" t="str">
        <f>"00541426"</f>
        <v>00541426</v>
      </c>
    </row>
    <row r="484" spans="1:2">
      <c r="A484" s="4">
        <v>479</v>
      </c>
      <c r="B484" s="6" t="str">
        <f>"00541521"</f>
        <v>00541521</v>
      </c>
    </row>
    <row r="485" spans="1:2">
      <c r="A485" s="4">
        <v>480</v>
      </c>
      <c r="B485" s="6" t="str">
        <f>"00541631"</f>
        <v>00541631</v>
      </c>
    </row>
    <row r="486" spans="1:2">
      <c r="A486" s="4">
        <v>481</v>
      </c>
      <c r="B486" s="6" t="str">
        <f>"00541793"</f>
        <v>00541793</v>
      </c>
    </row>
    <row r="487" spans="1:2">
      <c r="A487" s="4">
        <v>482</v>
      </c>
      <c r="B487" s="6" t="str">
        <f>"00541836"</f>
        <v>00541836</v>
      </c>
    </row>
    <row r="488" spans="1:2">
      <c r="A488" s="4">
        <v>483</v>
      </c>
      <c r="B488" s="6" t="str">
        <f>"00541947"</f>
        <v>00541947</v>
      </c>
    </row>
    <row r="489" spans="1:2">
      <c r="A489" s="4">
        <v>484</v>
      </c>
      <c r="B489" s="6" t="str">
        <f>"00542131"</f>
        <v>00542131</v>
      </c>
    </row>
    <row r="490" spans="1:2">
      <c r="A490" s="4">
        <v>485</v>
      </c>
      <c r="B490" s="6" t="str">
        <f>"00543844"</f>
        <v>00543844</v>
      </c>
    </row>
    <row r="491" spans="1:2">
      <c r="A491" s="4">
        <v>486</v>
      </c>
      <c r="B491" s="6" t="str">
        <f>"00544124"</f>
        <v>00544124</v>
      </c>
    </row>
    <row r="492" spans="1:2">
      <c r="A492" s="4">
        <v>487</v>
      </c>
      <c r="B492" s="6" t="str">
        <f>"00544182"</f>
        <v>00544182</v>
      </c>
    </row>
    <row r="493" spans="1:2">
      <c r="A493" s="4">
        <v>488</v>
      </c>
      <c r="B493" s="6" t="str">
        <f>"00544402"</f>
        <v>00544402</v>
      </c>
    </row>
    <row r="494" spans="1:2">
      <c r="A494" s="4">
        <v>489</v>
      </c>
      <c r="B494" s="6" t="str">
        <f>"00544753"</f>
        <v>00544753</v>
      </c>
    </row>
    <row r="495" spans="1:2">
      <c r="A495" s="4">
        <v>490</v>
      </c>
      <c r="B495" s="6" t="str">
        <f>"00545164"</f>
        <v>00545164</v>
      </c>
    </row>
    <row r="496" spans="1:2">
      <c r="A496" s="4">
        <v>491</v>
      </c>
      <c r="B496" s="6" t="str">
        <f>"00545624"</f>
        <v>00545624</v>
      </c>
    </row>
    <row r="497" spans="1:2">
      <c r="A497" s="4">
        <v>492</v>
      </c>
      <c r="B497" s="6" t="str">
        <f>"00546148"</f>
        <v>00546148</v>
      </c>
    </row>
    <row r="498" spans="1:2">
      <c r="A498" s="4">
        <v>493</v>
      </c>
      <c r="B498" s="6" t="str">
        <f>"00547362"</f>
        <v>00547362</v>
      </c>
    </row>
    <row r="499" spans="1:2">
      <c r="A499" s="4">
        <v>494</v>
      </c>
      <c r="B499" s="6" t="str">
        <f>"00551863"</f>
        <v>00551863</v>
      </c>
    </row>
    <row r="500" spans="1:2">
      <c r="A500" s="4">
        <v>495</v>
      </c>
      <c r="B500" s="6" t="str">
        <f>"00552869"</f>
        <v>00552869</v>
      </c>
    </row>
    <row r="501" spans="1:2">
      <c r="A501" s="4">
        <v>496</v>
      </c>
      <c r="B501" s="6" t="str">
        <f>"00553275"</f>
        <v>00553275</v>
      </c>
    </row>
    <row r="502" spans="1:2">
      <c r="A502" s="4">
        <v>497</v>
      </c>
      <c r="B502" s="6" t="str">
        <f>"00553283"</f>
        <v>00553283</v>
      </c>
    </row>
    <row r="503" spans="1:2">
      <c r="A503" s="4">
        <v>498</v>
      </c>
      <c r="B503" s="6" t="str">
        <f>"00553841"</f>
        <v>00553841</v>
      </c>
    </row>
    <row r="504" spans="1:2">
      <c r="A504" s="4">
        <v>499</v>
      </c>
      <c r="B504" s="6" t="str">
        <f>"00554169"</f>
        <v>00554169</v>
      </c>
    </row>
    <row r="505" spans="1:2">
      <c r="A505" s="4">
        <v>500</v>
      </c>
      <c r="B505" s="6" t="str">
        <f>"00554463"</f>
        <v>00554463</v>
      </c>
    </row>
    <row r="506" spans="1:2">
      <c r="A506" s="4">
        <v>501</v>
      </c>
      <c r="B506" s="6" t="str">
        <f>"00555076"</f>
        <v>00555076</v>
      </c>
    </row>
    <row r="507" spans="1:2">
      <c r="A507" s="4">
        <v>502</v>
      </c>
      <c r="B507" s="6" t="str">
        <f>"00555766"</f>
        <v>00555766</v>
      </c>
    </row>
    <row r="508" spans="1:2">
      <c r="A508" s="4">
        <v>503</v>
      </c>
      <c r="B508" s="6" t="str">
        <f>"00556985"</f>
        <v>00556985</v>
      </c>
    </row>
    <row r="509" spans="1:2">
      <c r="A509" s="4">
        <v>504</v>
      </c>
      <c r="B509" s="6" t="str">
        <f>"00558523"</f>
        <v>00558523</v>
      </c>
    </row>
    <row r="510" spans="1:2">
      <c r="A510" s="4">
        <v>505</v>
      </c>
      <c r="B510" s="6" t="str">
        <f>"00558529"</f>
        <v>00558529</v>
      </c>
    </row>
    <row r="511" spans="1:2">
      <c r="A511" s="4">
        <v>506</v>
      </c>
      <c r="B511" s="6" t="str">
        <f>"00559247"</f>
        <v>00559247</v>
      </c>
    </row>
    <row r="512" spans="1:2">
      <c r="A512" s="4">
        <v>507</v>
      </c>
      <c r="B512" s="6" t="str">
        <f>"00560021"</f>
        <v>00560021</v>
      </c>
    </row>
    <row r="513" spans="1:2">
      <c r="A513" s="4">
        <v>508</v>
      </c>
      <c r="B513" s="6" t="str">
        <f>"00562572"</f>
        <v>00562572</v>
      </c>
    </row>
    <row r="514" spans="1:2">
      <c r="A514" s="4">
        <v>509</v>
      </c>
      <c r="B514" s="6" t="str">
        <f>"00563165"</f>
        <v>00563165</v>
      </c>
    </row>
    <row r="515" spans="1:2">
      <c r="A515" s="4">
        <v>510</v>
      </c>
      <c r="B515" s="6" t="str">
        <f>"00565592"</f>
        <v>00565592</v>
      </c>
    </row>
    <row r="516" spans="1:2">
      <c r="A516" s="4">
        <v>511</v>
      </c>
      <c r="B516" s="6" t="str">
        <f>"00565891"</f>
        <v>00565891</v>
      </c>
    </row>
    <row r="517" spans="1:2">
      <c r="A517" s="4">
        <v>512</v>
      </c>
      <c r="B517" s="6" t="str">
        <f>"00567275"</f>
        <v>00567275</v>
      </c>
    </row>
    <row r="518" spans="1:2">
      <c r="A518" s="4">
        <v>513</v>
      </c>
      <c r="B518" s="6" t="str">
        <f>"00568460"</f>
        <v>00568460</v>
      </c>
    </row>
    <row r="519" spans="1:2">
      <c r="A519" s="4">
        <v>514</v>
      </c>
      <c r="B519" s="6" t="str">
        <f>"00569328"</f>
        <v>00569328</v>
      </c>
    </row>
    <row r="520" spans="1:2">
      <c r="A520" s="4">
        <v>515</v>
      </c>
      <c r="B520" s="6" t="str">
        <f>"00573065"</f>
        <v>00573065</v>
      </c>
    </row>
    <row r="521" spans="1:2">
      <c r="A521" s="4">
        <v>516</v>
      </c>
      <c r="B521" s="6" t="str">
        <f>"00575268"</f>
        <v>00575268</v>
      </c>
    </row>
    <row r="522" spans="1:2">
      <c r="A522" s="4">
        <v>517</v>
      </c>
      <c r="B522" s="6" t="str">
        <f>"00575443"</f>
        <v>00575443</v>
      </c>
    </row>
    <row r="523" spans="1:2">
      <c r="A523" s="4">
        <v>518</v>
      </c>
      <c r="B523" s="6" t="str">
        <f>"00575445"</f>
        <v>00575445</v>
      </c>
    </row>
    <row r="524" spans="1:2">
      <c r="A524" s="4">
        <v>519</v>
      </c>
      <c r="B524" s="6" t="str">
        <f>"00576409"</f>
        <v>00576409</v>
      </c>
    </row>
    <row r="525" spans="1:2">
      <c r="A525" s="4">
        <v>520</v>
      </c>
      <c r="B525" s="6" t="str">
        <f>"00578628"</f>
        <v>00578628</v>
      </c>
    </row>
    <row r="526" spans="1:2">
      <c r="A526" s="4">
        <v>521</v>
      </c>
      <c r="B526" s="6" t="str">
        <f>"00579732"</f>
        <v>00579732</v>
      </c>
    </row>
    <row r="527" spans="1:2">
      <c r="A527" s="4">
        <v>522</v>
      </c>
      <c r="B527" s="6" t="str">
        <f>"00583693"</f>
        <v>00583693</v>
      </c>
    </row>
    <row r="528" spans="1:2">
      <c r="A528" s="4">
        <v>523</v>
      </c>
      <c r="B528" s="6" t="str">
        <f>"00589443"</f>
        <v>00589443</v>
      </c>
    </row>
    <row r="529" spans="1:2">
      <c r="A529" s="4">
        <v>524</v>
      </c>
      <c r="B529" s="6" t="str">
        <f>"00597349"</f>
        <v>00597349</v>
      </c>
    </row>
    <row r="530" spans="1:2">
      <c r="A530" s="4">
        <v>525</v>
      </c>
      <c r="B530" s="6" t="str">
        <f>"00598158"</f>
        <v>00598158</v>
      </c>
    </row>
    <row r="531" spans="1:2">
      <c r="A531" s="4">
        <v>526</v>
      </c>
      <c r="B531" s="6" t="str">
        <f>"00600788"</f>
        <v>00600788</v>
      </c>
    </row>
    <row r="532" spans="1:2">
      <c r="A532" s="4">
        <v>527</v>
      </c>
      <c r="B532" s="6" t="str">
        <f>"00602826"</f>
        <v>00602826</v>
      </c>
    </row>
    <row r="533" spans="1:2">
      <c r="A533" s="4">
        <v>528</v>
      </c>
      <c r="B533" s="6" t="str">
        <f>"00603256"</f>
        <v>00603256</v>
      </c>
    </row>
    <row r="534" spans="1:2">
      <c r="A534" s="4">
        <v>529</v>
      </c>
      <c r="B534" s="6" t="str">
        <f>"00604504"</f>
        <v>00604504</v>
      </c>
    </row>
    <row r="535" spans="1:2">
      <c r="A535" s="4">
        <v>530</v>
      </c>
      <c r="B535" s="6" t="str">
        <f>"00605456"</f>
        <v>00605456</v>
      </c>
    </row>
    <row r="536" spans="1:2">
      <c r="A536" s="4">
        <v>531</v>
      </c>
      <c r="B536" s="6" t="str">
        <f>"00605768"</f>
        <v>00605768</v>
      </c>
    </row>
    <row r="537" spans="1:2">
      <c r="A537" s="4">
        <v>532</v>
      </c>
      <c r="B537" s="6" t="str">
        <f>"00610265"</f>
        <v>00610265</v>
      </c>
    </row>
    <row r="538" spans="1:2">
      <c r="A538" s="4">
        <v>533</v>
      </c>
      <c r="B538" s="6" t="str">
        <f>"00610575"</f>
        <v>00610575</v>
      </c>
    </row>
    <row r="539" spans="1:2">
      <c r="A539" s="4">
        <v>534</v>
      </c>
      <c r="B539" s="6" t="str">
        <f>"00612802"</f>
        <v>00612802</v>
      </c>
    </row>
    <row r="540" spans="1:2">
      <c r="A540" s="4">
        <v>535</v>
      </c>
      <c r="B540" s="6" t="str">
        <f>"00614585"</f>
        <v>00614585</v>
      </c>
    </row>
    <row r="541" spans="1:2">
      <c r="A541" s="4">
        <v>536</v>
      </c>
      <c r="B541" s="6" t="str">
        <f>"00615026"</f>
        <v>00615026</v>
      </c>
    </row>
    <row r="542" spans="1:2">
      <c r="A542" s="4">
        <v>537</v>
      </c>
      <c r="B542" s="6" t="str">
        <f>"00615185"</f>
        <v>00615185</v>
      </c>
    </row>
    <row r="543" spans="1:2">
      <c r="A543" s="4">
        <v>538</v>
      </c>
      <c r="B543" s="6" t="str">
        <f>"00616082"</f>
        <v>00616082</v>
      </c>
    </row>
    <row r="544" spans="1:2">
      <c r="A544" s="4">
        <v>539</v>
      </c>
      <c r="B544" s="6" t="str">
        <f>"00617629"</f>
        <v>00617629</v>
      </c>
    </row>
    <row r="545" spans="1:2">
      <c r="A545" s="4">
        <v>540</v>
      </c>
      <c r="B545" s="6" t="str">
        <f>"00618837"</f>
        <v>00618837</v>
      </c>
    </row>
    <row r="546" spans="1:2">
      <c r="A546" s="4">
        <v>541</v>
      </c>
      <c r="B546" s="6" t="str">
        <f>"00619185"</f>
        <v>00619185</v>
      </c>
    </row>
    <row r="547" spans="1:2">
      <c r="A547" s="4">
        <v>542</v>
      </c>
      <c r="B547" s="6" t="str">
        <f>"00619674"</f>
        <v>00619674</v>
      </c>
    </row>
    <row r="548" spans="1:2">
      <c r="A548" s="4">
        <v>543</v>
      </c>
      <c r="B548" s="6" t="str">
        <f>"00621876"</f>
        <v>00621876</v>
      </c>
    </row>
    <row r="549" spans="1:2">
      <c r="A549" s="4">
        <v>544</v>
      </c>
      <c r="B549" s="6" t="str">
        <f>"00622900"</f>
        <v>00622900</v>
      </c>
    </row>
    <row r="550" spans="1:2">
      <c r="A550" s="4">
        <v>545</v>
      </c>
      <c r="B550" s="6" t="str">
        <f>"00623302"</f>
        <v>00623302</v>
      </c>
    </row>
    <row r="551" spans="1:2">
      <c r="A551" s="4">
        <v>546</v>
      </c>
      <c r="B551" s="6" t="str">
        <f>"00627352"</f>
        <v>00627352</v>
      </c>
    </row>
    <row r="552" spans="1:2">
      <c r="A552" s="4">
        <v>547</v>
      </c>
      <c r="B552" s="6" t="str">
        <f>"00629344"</f>
        <v>00629344</v>
      </c>
    </row>
    <row r="553" spans="1:2">
      <c r="A553" s="4">
        <v>548</v>
      </c>
      <c r="B553" s="6" t="str">
        <f>"00630758"</f>
        <v>00630758</v>
      </c>
    </row>
    <row r="554" spans="1:2">
      <c r="A554" s="4">
        <v>549</v>
      </c>
      <c r="B554" s="6" t="str">
        <f>"00633972"</f>
        <v>00633972</v>
      </c>
    </row>
    <row r="555" spans="1:2">
      <c r="A555" s="4">
        <v>550</v>
      </c>
      <c r="B555" s="6" t="str">
        <f>"00637473"</f>
        <v>00637473</v>
      </c>
    </row>
    <row r="556" spans="1:2">
      <c r="A556" s="4">
        <v>551</v>
      </c>
      <c r="B556" s="6" t="str">
        <f>"00640452"</f>
        <v>00640452</v>
      </c>
    </row>
    <row r="557" spans="1:2">
      <c r="A557" s="4">
        <v>552</v>
      </c>
      <c r="B557" s="6" t="str">
        <f>"00641782"</f>
        <v>00641782</v>
      </c>
    </row>
    <row r="558" spans="1:2">
      <c r="A558" s="4">
        <v>553</v>
      </c>
      <c r="B558" s="6" t="str">
        <f>"00642239"</f>
        <v>00642239</v>
      </c>
    </row>
    <row r="559" spans="1:2">
      <c r="A559" s="4">
        <v>554</v>
      </c>
      <c r="B559" s="6" t="str">
        <f>"00642688"</f>
        <v>00642688</v>
      </c>
    </row>
    <row r="560" spans="1:2">
      <c r="A560" s="4">
        <v>555</v>
      </c>
      <c r="B560" s="6" t="str">
        <f>"00642993"</f>
        <v>00642993</v>
      </c>
    </row>
    <row r="561" spans="1:2">
      <c r="A561" s="4">
        <v>556</v>
      </c>
      <c r="B561" s="6" t="str">
        <f>"00654478"</f>
        <v>00654478</v>
      </c>
    </row>
    <row r="562" spans="1:2">
      <c r="A562" s="4">
        <v>557</v>
      </c>
      <c r="B562" s="6" t="str">
        <f>"00654527"</f>
        <v>00654527</v>
      </c>
    </row>
    <row r="563" spans="1:2">
      <c r="A563" s="4">
        <v>558</v>
      </c>
      <c r="B563" s="6" t="str">
        <f>"00656094"</f>
        <v>00656094</v>
      </c>
    </row>
    <row r="564" spans="1:2">
      <c r="A564" s="4">
        <v>559</v>
      </c>
      <c r="B564" s="6" t="str">
        <f>"00656144"</f>
        <v>00656144</v>
      </c>
    </row>
    <row r="565" spans="1:2">
      <c r="A565" s="4">
        <v>560</v>
      </c>
      <c r="B565" s="6" t="str">
        <f>"00657479"</f>
        <v>00657479</v>
      </c>
    </row>
    <row r="566" spans="1:2">
      <c r="A566" s="4">
        <v>561</v>
      </c>
      <c r="B566" s="6" t="str">
        <f>"00658167"</f>
        <v>00658167</v>
      </c>
    </row>
    <row r="567" spans="1:2">
      <c r="A567" s="4">
        <v>562</v>
      </c>
      <c r="B567" s="6" t="str">
        <f>"00660004"</f>
        <v>00660004</v>
      </c>
    </row>
    <row r="568" spans="1:2">
      <c r="A568" s="4">
        <v>563</v>
      </c>
      <c r="B568" s="6" t="str">
        <f>"00660193"</f>
        <v>00660193</v>
      </c>
    </row>
    <row r="569" spans="1:2">
      <c r="A569" s="4">
        <v>564</v>
      </c>
      <c r="B569" s="6" t="str">
        <f>"00661310"</f>
        <v>00661310</v>
      </c>
    </row>
    <row r="570" spans="1:2">
      <c r="A570" s="4">
        <v>565</v>
      </c>
      <c r="B570" s="6" t="str">
        <f>"00663002"</f>
        <v>00663002</v>
      </c>
    </row>
    <row r="571" spans="1:2">
      <c r="A571" s="4">
        <v>566</v>
      </c>
      <c r="B571" s="6" t="str">
        <f>"00664201"</f>
        <v>00664201</v>
      </c>
    </row>
    <row r="572" spans="1:2">
      <c r="A572" s="4">
        <v>567</v>
      </c>
      <c r="B572" s="6" t="str">
        <f>"00664240"</f>
        <v>00664240</v>
      </c>
    </row>
    <row r="573" spans="1:2">
      <c r="A573" s="4">
        <v>568</v>
      </c>
      <c r="B573" s="6" t="str">
        <f>"00664319"</f>
        <v>00664319</v>
      </c>
    </row>
    <row r="574" spans="1:2">
      <c r="A574" s="4">
        <v>569</v>
      </c>
      <c r="B574" s="6" t="str">
        <f>"00664324"</f>
        <v>00664324</v>
      </c>
    </row>
    <row r="575" spans="1:2">
      <c r="A575" s="4">
        <v>570</v>
      </c>
      <c r="B575" s="6" t="str">
        <f>"00664336"</f>
        <v>00664336</v>
      </c>
    </row>
    <row r="576" spans="1:2">
      <c r="A576" s="4">
        <v>571</v>
      </c>
      <c r="B576" s="6" t="str">
        <f>"00664557"</f>
        <v>00664557</v>
      </c>
    </row>
    <row r="577" spans="1:2">
      <c r="A577" s="4">
        <v>572</v>
      </c>
      <c r="B577" s="6" t="str">
        <f>"00665836"</f>
        <v>00665836</v>
      </c>
    </row>
    <row r="578" spans="1:2">
      <c r="A578" s="4">
        <v>573</v>
      </c>
      <c r="B578" s="6" t="str">
        <f>"00670611"</f>
        <v>00670611</v>
      </c>
    </row>
    <row r="579" spans="1:2">
      <c r="A579" s="4">
        <v>574</v>
      </c>
      <c r="B579" s="6" t="str">
        <f>"00671176"</f>
        <v>00671176</v>
      </c>
    </row>
    <row r="580" spans="1:2">
      <c r="A580" s="4">
        <v>575</v>
      </c>
      <c r="B580" s="6" t="str">
        <f>"00671312"</f>
        <v>00671312</v>
      </c>
    </row>
    <row r="581" spans="1:2">
      <c r="A581" s="4">
        <v>576</v>
      </c>
      <c r="B581" s="6" t="str">
        <f>"00671677"</f>
        <v>00671677</v>
      </c>
    </row>
    <row r="582" spans="1:2">
      <c r="A582" s="4">
        <v>577</v>
      </c>
      <c r="B582" s="6" t="str">
        <f>"00677223"</f>
        <v>00677223</v>
      </c>
    </row>
    <row r="583" spans="1:2">
      <c r="A583" s="4">
        <v>578</v>
      </c>
      <c r="B583" s="6" t="str">
        <f>"00678597"</f>
        <v>00678597</v>
      </c>
    </row>
    <row r="584" spans="1:2">
      <c r="A584" s="4">
        <v>579</v>
      </c>
      <c r="B584" s="6" t="str">
        <f>"00679881"</f>
        <v>00679881</v>
      </c>
    </row>
    <row r="585" spans="1:2">
      <c r="A585" s="4">
        <v>580</v>
      </c>
      <c r="B585" s="6" t="str">
        <f>"00680423"</f>
        <v>00680423</v>
      </c>
    </row>
    <row r="586" spans="1:2">
      <c r="A586" s="4">
        <v>581</v>
      </c>
      <c r="B586" s="6" t="str">
        <f>"00681928"</f>
        <v>00681928</v>
      </c>
    </row>
    <row r="587" spans="1:2">
      <c r="A587" s="4">
        <v>582</v>
      </c>
      <c r="B587" s="6" t="str">
        <f>"00683767"</f>
        <v>00683767</v>
      </c>
    </row>
    <row r="588" spans="1:2">
      <c r="A588" s="4">
        <v>583</v>
      </c>
      <c r="B588" s="6" t="str">
        <f>"00684313"</f>
        <v>00684313</v>
      </c>
    </row>
    <row r="589" spans="1:2">
      <c r="A589" s="4">
        <v>584</v>
      </c>
      <c r="B589" s="6" t="str">
        <f>"00685478"</f>
        <v>00685478</v>
      </c>
    </row>
    <row r="590" spans="1:2">
      <c r="A590" s="4">
        <v>585</v>
      </c>
      <c r="B590" s="6" t="str">
        <f>"00690160"</f>
        <v>00690160</v>
      </c>
    </row>
    <row r="591" spans="1:2">
      <c r="A591" s="4">
        <v>586</v>
      </c>
      <c r="B591" s="6" t="str">
        <f>"00691508"</f>
        <v>00691508</v>
      </c>
    </row>
    <row r="592" spans="1:2">
      <c r="A592" s="4">
        <v>587</v>
      </c>
      <c r="B592" s="6" t="str">
        <f>"00717444"</f>
        <v>00717444</v>
      </c>
    </row>
    <row r="593" spans="1:2">
      <c r="A593" s="4">
        <v>588</v>
      </c>
      <c r="B593" s="6" t="str">
        <f>"00717755"</f>
        <v>00717755</v>
      </c>
    </row>
    <row r="594" spans="1:2">
      <c r="A594" s="4">
        <v>589</v>
      </c>
      <c r="B594" s="6" t="str">
        <f>"00717764"</f>
        <v>00717764</v>
      </c>
    </row>
    <row r="595" spans="1:2">
      <c r="A595" s="4">
        <v>590</v>
      </c>
      <c r="B595" s="6" t="str">
        <f>"00717828"</f>
        <v>00717828</v>
      </c>
    </row>
    <row r="596" spans="1:2">
      <c r="A596" s="4">
        <v>591</v>
      </c>
      <c r="B596" s="6" t="str">
        <f>"00718582"</f>
        <v>00718582</v>
      </c>
    </row>
    <row r="597" spans="1:2">
      <c r="A597" s="4">
        <v>592</v>
      </c>
      <c r="B597" s="6" t="str">
        <f>"00718657"</f>
        <v>00718657</v>
      </c>
    </row>
    <row r="598" spans="1:2">
      <c r="A598" s="4">
        <v>593</v>
      </c>
      <c r="B598" s="6" t="str">
        <f>"00718782"</f>
        <v>00718782</v>
      </c>
    </row>
    <row r="599" spans="1:2">
      <c r="A599" s="4">
        <v>594</v>
      </c>
      <c r="B599" s="6" t="str">
        <f>"00718881"</f>
        <v>00718881</v>
      </c>
    </row>
    <row r="600" spans="1:2">
      <c r="A600" s="4">
        <v>595</v>
      </c>
      <c r="B600" s="6" t="str">
        <f>"00719040"</f>
        <v>00719040</v>
      </c>
    </row>
    <row r="601" spans="1:2">
      <c r="A601" s="4">
        <v>596</v>
      </c>
      <c r="B601" s="6" t="str">
        <f>"00719126"</f>
        <v>00719126</v>
      </c>
    </row>
    <row r="602" spans="1:2">
      <c r="A602" s="4">
        <v>597</v>
      </c>
      <c r="B602" s="6" t="str">
        <f>"00719344"</f>
        <v>00719344</v>
      </c>
    </row>
    <row r="603" spans="1:2">
      <c r="A603" s="4">
        <v>598</v>
      </c>
      <c r="B603" s="6" t="str">
        <f>"00719423"</f>
        <v>00719423</v>
      </c>
    </row>
    <row r="604" spans="1:2">
      <c r="A604" s="4">
        <v>599</v>
      </c>
      <c r="B604" s="6" t="str">
        <f>"00719648"</f>
        <v>00719648</v>
      </c>
    </row>
    <row r="605" spans="1:2">
      <c r="A605" s="4">
        <v>600</v>
      </c>
      <c r="B605" s="6" t="str">
        <f>"00720037"</f>
        <v>00720037</v>
      </c>
    </row>
    <row r="606" spans="1:2">
      <c r="A606" s="4">
        <v>601</v>
      </c>
      <c r="B606" s="6" t="str">
        <f>"00720379"</f>
        <v>00720379</v>
      </c>
    </row>
    <row r="607" spans="1:2">
      <c r="A607" s="4">
        <v>602</v>
      </c>
      <c r="B607" s="6" t="str">
        <f>"00720409"</f>
        <v>00720409</v>
      </c>
    </row>
    <row r="608" spans="1:2">
      <c r="A608" s="4">
        <v>603</v>
      </c>
      <c r="B608" s="6" t="str">
        <f>"00720668"</f>
        <v>00720668</v>
      </c>
    </row>
    <row r="609" spans="1:2">
      <c r="A609" s="4">
        <v>604</v>
      </c>
      <c r="B609" s="6" t="str">
        <f>"00720854"</f>
        <v>00720854</v>
      </c>
    </row>
    <row r="610" spans="1:2">
      <c r="A610" s="4">
        <v>605</v>
      </c>
      <c r="B610" s="6" t="str">
        <f>"00721147"</f>
        <v>00721147</v>
      </c>
    </row>
    <row r="611" spans="1:2">
      <c r="A611" s="4">
        <v>606</v>
      </c>
      <c r="B611" s="6" t="str">
        <f>"00721212"</f>
        <v>00721212</v>
      </c>
    </row>
    <row r="612" spans="1:2">
      <c r="A612" s="4">
        <v>607</v>
      </c>
      <c r="B612" s="6" t="str">
        <f>"00721299"</f>
        <v>00721299</v>
      </c>
    </row>
    <row r="613" spans="1:2">
      <c r="A613" s="4">
        <v>608</v>
      </c>
      <c r="B613" s="6" t="str">
        <f>"00721332"</f>
        <v>00721332</v>
      </c>
    </row>
    <row r="614" spans="1:2">
      <c r="A614" s="4">
        <v>609</v>
      </c>
      <c r="B614" s="6" t="str">
        <f>"00722203"</f>
        <v>00722203</v>
      </c>
    </row>
    <row r="615" spans="1:2">
      <c r="A615" s="4">
        <v>610</v>
      </c>
      <c r="B615" s="6" t="str">
        <f>"00722462"</f>
        <v>00722462</v>
      </c>
    </row>
    <row r="616" spans="1:2">
      <c r="A616" s="4">
        <v>611</v>
      </c>
      <c r="B616" s="6" t="str">
        <f>"00723050"</f>
        <v>00723050</v>
      </c>
    </row>
    <row r="617" spans="1:2">
      <c r="A617" s="4">
        <v>612</v>
      </c>
      <c r="B617" s="6" t="str">
        <f>"00723195"</f>
        <v>00723195</v>
      </c>
    </row>
    <row r="618" spans="1:2">
      <c r="A618" s="4">
        <v>613</v>
      </c>
      <c r="B618" s="6" t="str">
        <f>"00723438"</f>
        <v>00723438</v>
      </c>
    </row>
    <row r="619" spans="1:2">
      <c r="A619" s="4">
        <v>614</v>
      </c>
      <c r="B619" s="6" t="str">
        <f>"00723465"</f>
        <v>00723465</v>
      </c>
    </row>
    <row r="620" spans="1:2">
      <c r="A620" s="4">
        <v>615</v>
      </c>
      <c r="B620" s="6" t="str">
        <f>"00723507"</f>
        <v>00723507</v>
      </c>
    </row>
    <row r="621" spans="1:2">
      <c r="A621" s="4">
        <v>616</v>
      </c>
      <c r="B621" s="6" t="str">
        <f>"00723546"</f>
        <v>00723546</v>
      </c>
    </row>
    <row r="622" spans="1:2">
      <c r="A622" s="4">
        <v>617</v>
      </c>
      <c r="B622" s="6" t="str">
        <f>"00723589"</f>
        <v>00723589</v>
      </c>
    </row>
    <row r="623" spans="1:2">
      <c r="A623" s="4">
        <v>618</v>
      </c>
      <c r="B623" s="6" t="str">
        <f>"00723653"</f>
        <v>00723653</v>
      </c>
    </row>
    <row r="624" spans="1:2">
      <c r="A624" s="4">
        <v>619</v>
      </c>
      <c r="B624" s="6" t="str">
        <f>"00723778"</f>
        <v>00723778</v>
      </c>
    </row>
    <row r="625" spans="1:2">
      <c r="A625" s="4">
        <v>620</v>
      </c>
      <c r="B625" s="6" t="str">
        <f>"00723785"</f>
        <v>00723785</v>
      </c>
    </row>
    <row r="626" spans="1:2">
      <c r="A626" s="4">
        <v>621</v>
      </c>
      <c r="B626" s="6" t="str">
        <f>"00724351"</f>
        <v>00724351</v>
      </c>
    </row>
    <row r="627" spans="1:2">
      <c r="A627" s="4">
        <v>622</v>
      </c>
      <c r="B627" s="6" t="str">
        <f>"00724394"</f>
        <v>00724394</v>
      </c>
    </row>
    <row r="628" spans="1:2">
      <c r="A628" s="4">
        <v>623</v>
      </c>
      <c r="B628" s="6" t="str">
        <f>"00724579"</f>
        <v>00724579</v>
      </c>
    </row>
    <row r="629" spans="1:2">
      <c r="A629" s="4">
        <v>624</v>
      </c>
      <c r="B629" s="6" t="str">
        <f>"00724629"</f>
        <v>00724629</v>
      </c>
    </row>
    <row r="630" spans="1:2">
      <c r="A630" s="4">
        <v>625</v>
      </c>
      <c r="B630" s="6" t="str">
        <f>"00724799"</f>
        <v>00724799</v>
      </c>
    </row>
    <row r="631" spans="1:2">
      <c r="A631" s="4">
        <v>626</v>
      </c>
      <c r="B631" s="6" t="str">
        <f>"00724852"</f>
        <v>00724852</v>
      </c>
    </row>
    <row r="632" spans="1:2">
      <c r="A632" s="4">
        <v>627</v>
      </c>
      <c r="B632" s="6" t="str">
        <f>"00724954"</f>
        <v>00724954</v>
      </c>
    </row>
    <row r="633" spans="1:2">
      <c r="A633" s="4">
        <v>628</v>
      </c>
      <c r="B633" s="6" t="str">
        <f>"00725015"</f>
        <v>00725015</v>
      </c>
    </row>
    <row r="634" spans="1:2">
      <c r="A634" s="4">
        <v>629</v>
      </c>
      <c r="B634" s="6" t="str">
        <f>"00725027"</f>
        <v>00725027</v>
      </c>
    </row>
    <row r="635" spans="1:2">
      <c r="A635" s="4">
        <v>630</v>
      </c>
      <c r="B635" s="6" t="str">
        <f>"00725089"</f>
        <v>00725089</v>
      </c>
    </row>
    <row r="636" spans="1:2">
      <c r="A636" s="4">
        <v>631</v>
      </c>
      <c r="B636" s="6" t="str">
        <f>"00725191"</f>
        <v>00725191</v>
      </c>
    </row>
    <row r="637" spans="1:2">
      <c r="A637" s="4">
        <v>632</v>
      </c>
      <c r="B637" s="6" t="str">
        <f>"00725220"</f>
        <v>00725220</v>
      </c>
    </row>
    <row r="638" spans="1:2">
      <c r="A638" s="4">
        <v>633</v>
      </c>
      <c r="B638" s="6" t="str">
        <f>"00725248"</f>
        <v>00725248</v>
      </c>
    </row>
    <row r="639" spans="1:2">
      <c r="A639" s="4">
        <v>634</v>
      </c>
      <c r="B639" s="6" t="str">
        <f>"00725391"</f>
        <v>00725391</v>
      </c>
    </row>
    <row r="640" spans="1:2">
      <c r="A640" s="4">
        <v>635</v>
      </c>
      <c r="B640" s="6" t="str">
        <f>"00725403"</f>
        <v>00725403</v>
      </c>
    </row>
    <row r="641" spans="1:2">
      <c r="A641" s="4">
        <v>636</v>
      </c>
      <c r="B641" s="6" t="str">
        <f>"00725500"</f>
        <v>00725500</v>
      </c>
    </row>
    <row r="642" spans="1:2">
      <c r="A642" s="4">
        <v>637</v>
      </c>
      <c r="B642" s="6" t="str">
        <f>"00725580"</f>
        <v>00725580</v>
      </c>
    </row>
    <row r="643" spans="1:2">
      <c r="A643" s="4">
        <v>638</v>
      </c>
      <c r="B643" s="6" t="str">
        <f>"00725593"</f>
        <v>00725593</v>
      </c>
    </row>
    <row r="644" spans="1:2">
      <c r="A644" s="4">
        <v>639</v>
      </c>
      <c r="B644" s="6" t="str">
        <f>"00725603"</f>
        <v>00725603</v>
      </c>
    </row>
    <row r="645" spans="1:2">
      <c r="A645" s="4">
        <v>640</v>
      </c>
      <c r="B645" s="6" t="str">
        <f>"00725717"</f>
        <v>00725717</v>
      </c>
    </row>
    <row r="646" spans="1:2">
      <c r="A646" s="4">
        <v>641</v>
      </c>
      <c r="B646" s="6" t="str">
        <f>"00725799"</f>
        <v>00725799</v>
      </c>
    </row>
    <row r="647" spans="1:2">
      <c r="A647" s="4">
        <v>642</v>
      </c>
      <c r="B647" s="6" t="str">
        <f>"00725820"</f>
        <v>00725820</v>
      </c>
    </row>
    <row r="648" spans="1:2">
      <c r="A648" s="4">
        <v>643</v>
      </c>
      <c r="B648" s="6" t="str">
        <f>"00725824"</f>
        <v>00725824</v>
      </c>
    </row>
    <row r="649" spans="1:2">
      <c r="A649" s="4">
        <v>644</v>
      </c>
      <c r="B649" s="6" t="str">
        <f>"00725829"</f>
        <v>00725829</v>
      </c>
    </row>
    <row r="650" spans="1:2">
      <c r="A650" s="4">
        <v>645</v>
      </c>
      <c r="B650" s="6" t="str">
        <f>"00726039"</f>
        <v>00726039</v>
      </c>
    </row>
    <row r="651" spans="1:2">
      <c r="A651" s="4">
        <v>646</v>
      </c>
      <c r="B651" s="6" t="str">
        <f>"00726335"</f>
        <v>00726335</v>
      </c>
    </row>
    <row r="652" spans="1:2">
      <c r="A652" s="4">
        <v>647</v>
      </c>
      <c r="B652" s="6" t="str">
        <f>"00726373"</f>
        <v>00726373</v>
      </c>
    </row>
    <row r="653" spans="1:2">
      <c r="A653" s="4">
        <v>648</v>
      </c>
      <c r="B653" s="6" t="str">
        <f>"00726377"</f>
        <v>00726377</v>
      </c>
    </row>
    <row r="654" spans="1:2">
      <c r="A654" s="4">
        <v>649</v>
      </c>
      <c r="B654" s="6" t="str">
        <f>"00726560"</f>
        <v>00726560</v>
      </c>
    </row>
    <row r="655" spans="1:2">
      <c r="A655" s="4">
        <v>650</v>
      </c>
      <c r="B655" s="6" t="str">
        <f>"00726597"</f>
        <v>00726597</v>
      </c>
    </row>
    <row r="656" spans="1:2">
      <c r="A656" s="4">
        <v>651</v>
      </c>
      <c r="B656" s="6" t="str">
        <f>"00726717"</f>
        <v>00726717</v>
      </c>
    </row>
    <row r="657" spans="1:2">
      <c r="A657" s="4">
        <v>652</v>
      </c>
      <c r="B657" s="6" t="str">
        <f>"00726945"</f>
        <v>00726945</v>
      </c>
    </row>
    <row r="658" spans="1:2">
      <c r="A658" s="4">
        <v>653</v>
      </c>
      <c r="B658" s="6" t="str">
        <f>"00726953"</f>
        <v>00726953</v>
      </c>
    </row>
    <row r="659" spans="1:2">
      <c r="A659" s="4">
        <v>654</v>
      </c>
      <c r="B659" s="6" t="str">
        <f>"00727046"</f>
        <v>00727046</v>
      </c>
    </row>
    <row r="660" spans="1:2">
      <c r="A660" s="4">
        <v>655</v>
      </c>
      <c r="B660" s="6" t="str">
        <f>"00727263"</f>
        <v>00727263</v>
      </c>
    </row>
    <row r="661" spans="1:2">
      <c r="A661" s="4">
        <v>656</v>
      </c>
      <c r="B661" s="6" t="str">
        <f>"00727315"</f>
        <v>00727315</v>
      </c>
    </row>
    <row r="662" spans="1:2">
      <c r="A662" s="4">
        <v>657</v>
      </c>
      <c r="B662" s="6" t="str">
        <f>"00727426"</f>
        <v>00727426</v>
      </c>
    </row>
    <row r="663" spans="1:2">
      <c r="A663" s="4">
        <v>658</v>
      </c>
      <c r="B663" s="6" t="str">
        <f>"00727457"</f>
        <v>00727457</v>
      </c>
    </row>
    <row r="664" spans="1:2">
      <c r="A664" s="4">
        <v>659</v>
      </c>
      <c r="B664" s="6" t="str">
        <f>"00727556"</f>
        <v>00727556</v>
      </c>
    </row>
    <row r="665" spans="1:2">
      <c r="A665" s="4">
        <v>660</v>
      </c>
      <c r="B665" s="6" t="str">
        <f>"00727590"</f>
        <v>00727590</v>
      </c>
    </row>
    <row r="666" spans="1:2">
      <c r="A666" s="4">
        <v>661</v>
      </c>
      <c r="B666" s="6" t="str">
        <f>"00727643"</f>
        <v>00727643</v>
      </c>
    </row>
    <row r="667" spans="1:2">
      <c r="A667" s="4">
        <v>662</v>
      </c>
      <c r="B667" s="6" t="str">
        <f>"00727700"</f>
        <v>00727700</v>
      </c>
    </row>
    <row r="668" spans="1:2">
      <c r="A668" s="4">
        <v>663</v>
      </c>
      <c r="B668" s="6" t="str">
        <f>"00727732"</f>
        <v>00727732</v>
      </c>
    </row>
    <row r="669" spans="1:2">
      <c r="A669" s="4">
        <v>664</v>
      </c>
      <c r="B669" s="6" t="str">
        <f>"00727803"</f>
        <v>00727803</v>
      </c>
    </row>
    <row r="670" spans="1:2">
      <c r="A670" s="4">
        <v>665</v>
      </c>
      <c r="B670" s="6" t="str">
        <f>"00727820"</f>
        <v>00727820</v>
      </c>
    </row>
    <row r="671" spans="1:2">
      <c r="A671" s="4">
        <v>666</v>
      </c>
      <c r="B671" s="6" t="str">
        <f>"00727830"</f>
        <v>00727830</v>
      </c>
    </row>
    <row r="672" spans="1:2">
      <c r="A672" s="4">
        <v>667</v>
      </c>
      <c r="B672" s="6" t="str">
        <f>"00727906"</f>
        <v>00727906</v>
      </c>
    </row>
    <row r="673" spans="1:2">
      <c r="A673" s="4">
        <v>668</v>
      </c>
      <c r="B673" s="6" t="str">
        <f>"00728105"</f>
        <v>00728105</v>
      </c>
    </row>
    <row r="674" spans="1:2">
      <c r="A674" s="4">
        <v>669</v>
      </c>
      <c r="B674" s="6" t="str">
        <f>"00728116"</f>
        <v>00728116</v>
      </c>
    </row>
    <row r="675" spans="1:2">
      <c r="A675" s="4">
        <v>670</v>
      </c>
      <c r="B675" s="6" t="str">
        <f>"00728330"</f>
        <v>00728330</v>
      </c>
    </row>
    <row r="676" spans="1:2">
      <c r="A676" s="4">
        <v>671</v>
      </c>
      <c r="B676" s="6" t="str">
        <f>"00728350"</f>
        <v>00728350</v>
      </c>
    </row>
    <row r="677" spans="1:2">
      <c r="A677" s="4">
        <v>672</v>
      </c>
      <c r="B677" s="6" t="str">
        <f>"00728393"</f>
        <v>00728393</v>
      </c>
    </row>
    <row r="678" spans="1:2">
      <c r="A678" s="4">
        <v>673</v>
      </c>
      <c r="B678" s="6" t="str">
        <f>"00728443"</f>
        <v>00728443</v>
      </c>
    </row>
    <row r="679" spans="1:2">
      <c r="A679" s="4">
        <v>674</v>
      </c>
      <c r="B679" s="6" t="str">
        <f>"00728450"</f>
        <v>00728450</v>
      </c>
    </row>
    <row r="680" spans="1:2">
      <c r="A680" s="4">
        <v>675</v>
      </c>
      <c r="B680" s="6" t="str">
        <f>"00728647"</f>
        <v>00728647</v>
      </c>
    </row>
    <row r="681" spans="1:2">
      <c r="A681" s="4">
        <v>676</v>
      </c>
      <c r="B681" s="6" t="str">
        <f>"00728796"</f>
        <v>00728796</v>
      </c>
    </row>
    <row r="682" spans="1:2">
      <c r="A682" s="4">
        <v>677</v>
      </c>
      <c r="B682" s="6" t="str">
        <f>"00728809"</f>
        <v>00728809</v>
      </c>
    </row>
    <row r="683" spans="1:2">
      <c r="A683" s="4">
        <v>678</v>
      </c>
      <c r="B683" s="6" t="str">
        <f>"00728892"</f>
        <v>00728892</v>
      </c>
    </row>
    <row r="684" spans="1:2">
      <c r="A684" s="4">
        <v>679</v>
      </c>
      <c r="B684" s="6" t="str">
        <f>"00728957"</f>
        <v>00728957</v>
      </c>
    </row>
    <row r="685" spans="1:2">
      <c r="A685" s="4">
        <v>680</v>
      </c>
      <c r="B685" s="6" t="str">
        <f>"00729167"</f>
        <v>00729167</v>
      </c>
    </row>
    <row r="686" spans="1:2">
      <c r="A686" s="4">
        <v>681</v>
      </c>
      <c r="B686" s="6" t="str">
        <f>"00729254"</f>
        <v>00729254</v>
      </c>
    </row>
    <row r="687" spans="1:2">
      <c r="A687" s="4">
        <v>682</v>
      </c>
      <c r="B687" s="6" t="str">
        <f>"00729424"</f>
        <v>00729424</v>
      </c>
    </row>
    <row r="688" spans="1:2">
      <c r="A688" s="4">
        <v>683</v>
      </c>
      <c r="B688" s="6" t="str">
        <f>"00729443"</f>
        <v>00729443</v>
      </c>
    </row>
    <row r="689" spans="1:2">
      <c r="A689" s="4">
        <v>684</v>
      </c>
      <c r="B689" s="6" t="str">
        <f>"00729657"</f>
        <v>00729657</v>
      </c>
    </row>
    <row r="690" spans="1:2">
      <c r="A690" s="4">
        <v>685</v>
      </c>
      <c r="B690" s="6" t="str">
        <f>"00730209"</f>
        <v>00730209</v>
      </c>
    </row>
    <row r="691" spans="1:2">
      <c r="A691" s="4">
        <v>686</v>
      </c>
      <c r="B691" s="6" t="str">
        <f>"00730234"</f>
        <v>00730234</v>
      </c>
    </row>
    <row r="692" spans="1:2">
      <c r="A692" s="4">
        <v>687</v>
      </c>
      <c r="B692" s="6" t="str">
        <f>"00730392"</f>
        <v>00730392</v>
      </c>
    </row>
    <row r="693" spans="1:2">
      <c r="A693" s="4">
        <v>688</v>
      </c>
      <c r="B693" s="6" t="str">
        <f>"00730425"</f>
        <v>00730425</v>
      </c>
    </row>
    <row r="694" spans="1:2">
      <c r="A694" s="4">
        <v>689</v>
      </c>
      <c r="B694" s="6" t="str">
        <f>"00730453"</f>
        <v>00730453</v>
      </c>
    </row>
    <row r="695" spans="1:2">
      <c r="A695" s="4">
        <v>690</v>
      </c>
      <c r="B695" s="6" t="str">
        <f>"00730754"</f>
        <v>00730754</v>
      </c>
    </row>
    <row r="696" spans="1:2">
      <c r="A696" s="4">
        <v>691</v>
      </c>
      <c r="B696" s="6" t="str">
        <f>"00730906"</f>
        <v>00730906</v>
      </c>
    </row>
    <row r="697" spans="1:2">
      <c r="A697" s="4">
        <v>692</v>
      </c>
      <c r="B697" s="6" t="str">
        <f>"00730952"</f>
        <v>00730952</v>
      </c>
    </row>
    <row r="698" spans="1:2">
      <c r="A698" s="4">
        <v>693</v>
      </c>
      <c r="B698" s="6" t="str">
        <f>"00731040"</f>
        <v>00731040</v>
      </c>
    </row>
    <row r="699" spans="1:2">
      <c r="A699" s="4">
        <v>694</v>
      </c>
      <c r="B699" s="6" t="str">
        <f>"00731068"</f>
        <v>00731068</v>
      </c>
    </row>
    <row r="700" spans="1:2">
      <c r="A700" s="4">
        <v>695</v>
      </c>
      <c r="B700" s="6" t="str">
        <f>"00731163"</f>
        <v>00731163</v>
      </c>
    </row>
    <row r="701" spans="1:2">
      <c r="A701" s="4">
        <v>696</v>
      </c>
      <c r="B701" s="6" t="str">
        <f>"00731188"</f>
        <v>00731188</v>
      </c>
    </row>
    <row r="702" spans="1:2">
      <c r="A702" s="4">
        <v>697</v>
      </c>
      <c r="B702" s="6" t="str">
        <f>"00731313"</f>
        <v>00731313</v>
      </c>
    </row>
    <row r="703" spans="1:2">
      <c r="A703" s="4">
        <v>698</v>
      </c>
      <c r="B703" s="6" t="str">
        <f>"00731402"</f>
        <v>00731402</v>
      </c>
    </row>
    <row r="704" spans="1:2">
      <c r="A704" s="4">
        <v>699</v>
      </c>
      <c r="B704" s="6" t="str">
        <f>"00732533"</f>
        <v>00732533</v>
      </c>
    </row>
    <row r="705" spans="1:2">
      <c r="A705" s="4">
        <v>700</v>
      </c>
      <c r="B705" s="6" t="str">
        <f>"00732543"</f>
        <v>00732543</v>
      </c>
    </row>
    <row r="706" spans="1:2">
      <c r="A706" s="4">
        <v>701</v>
      </c>
      <c r="B706" s="6" t="str">
        <f>"00732758"</f>
        <v>00732758</v>
      </c>
    </row>
    <row r="707" spans="1:2">
      <c r="A707" s="4">
        <v>702</v>
      </c>
      <c r="B707" s="6" t="str">
        <f>"00732920"</f>
        <v>00732920</v>
      </c>
    </row>
    <row r="708" spans="1:2">
      <c r="A708" s="4">
        <v>703</v>
      </c>
      <c r="B708" s="6" t="str">
        <f>"00732976"</f>
        <v>00732976</v>
      </c>
    </row>
    <row r="709" spans="1:2">
      <c r="A709" s="4">
        <v>704</v>
      </c>
      <c r="B709" s="6" t="str">
        <f>"00733140"</f>
        <v>00733140</v>
      </c>
    </row>
    <row r="710" spans="1:2">
      <c r="A710" s="4">
        <v>705</v>
      </c>
      <c r="B710" s="6" t="str">
        <f>"00733247"</f>
        <v>00733247</v>
      </c>
    </row>
    <row r="711" spans="1:2">
      <c r="A711" s="4">
        <v>706</v>
      </c>
      <c r="B711" s="6" t="str">
        <f>"00733329"</f>
        <v>00733329</v>
      </c>
    </row>
    <row r="712" spans="1:2">
      <c r="A712" s="4">
        <v>707</v>
      </c>
      <c r="B712" s="6" t="str">
        <f>"00733385"</f>
        <v>00733385</v>
      </c>
    </row>
    <row r="713" spans="1:2">
      <c r="A713" s="4">
        <v>708</v>
      </c>
      <c r="B713" s="6" t="str">
        <f>"00733430"</f>
        <v>00733430</v>
      </c>
    </row>
    <row r="714" spans="1:2">
      <c r="A714" s="4">
        <v>709</v>
      </c>
      <c r="B714" s="6" t="str">
        <f>"00733461"</f>
        <v>00733461</v>
      </c>
    </row>
    <row r="715" spans="1:2">
      <c r="A715" s="4">
        <v>710</v>
      </c>
      <c r="B715" s="6" t="str">
        <f>"00733480"</f>
        <v>00733480</v>
      </c>
    </row>
    <row r="716" spans="1:2">
      <c r="A716" s="4">
        <v>711</v>
      </c>
      <c r="B716" s="6" t="str">
        <f>"00733570"</f>
        <v>00733570</v>
      </c>
    </row>
    <row r="717" spans="1:2">
      <c r="A717" s="4">
        <v>712</v>
      </c>
      <c r="B717" s="6" t="str">
        <f>"00733651"</f>
        <v>00733651</v>
      </c>
    </row>
    <row r="718" spans="1:2">
      <c r="A718" s="4">
        <v>713</v>
      </c>
      <c r="B718" s="6" t="str">
        <f>"00733691"</f>
        <v>00733691</v>
      </c>
    </row>
    <row r="719" spans="1:2">
      <c r="A719" s="4">
        <v>714</v>
      </c>
      <c r="B719" s="6" t="str">
        <f>"00733710"</f>
        <v>00733710</v>
      </c>
    </row>
    <row r="720" spans="1:2">
      <c r="A720" s="4">
        <v>715</v>
      </c>
      <c r="B720" s="6" t="str">
        <f>"00733843"</f>
        <v>00733843</v>
      </c>
    </row>
    <row r="721" spans="1:2">
      <c r="A721" s="4">
        <v>716</v>
      </c>
      <c r="B721" s="6" t="str">
        <f>"00733846"</f>
        <v>00733846</v>
      </c>
    </row>
    <row r="722" spans="1:2">
      <c r="A722" s="4">
        <v>717</v>
      </c>
      <c r="B722" s="6" t="str">
        <f>"00733899"</f>
        <v>00733899</v>
      </c>
    </row>
    <row r="723" spans="1:2">
      <c r="A723" s="4">
        <v>718</v>
      </c>
      <c r="B723" s="6" t="str">
        <f>"00734106"</f>
        <v>00734106</v>
      </c>
    </row>
    <row r="724" spans="1:2">
      <c r="A724" s="4">
        <v>719</v>
      </c>
      <c r="B724" s="6" t="str">
        <f>"00734185"</f>
        <v>00734185</v>
      </c>
    </row>
    <row r="725" spans="1:2">
      <c r="A725" s="4">
        <v>720</v>
      </c>
      <c r="B725" s="6" t="str">
        <f>"00734273"</f>
        <v>00734273</v>
      </c>
    </row>
    <row r="726" spans="1:2">
      <c r="A726" s="4">
        <v>721</v>
      </c>
      <c r="B726" s="6" t="str">
        <f>"00734355"</f>
        <v>00734355</v>
      </c>
    </row>
    <row r="727" spans="1:2">
      <c r="A727" s="4">
        <v>722</v>
      </c>
      <c r="B727" s="6" t="str">
        <f>"00734372"</f>
        <v>00734372</v>
      </c>
    </row>
    <row r="728" spans="1:2">
      <c r="A728" s="4">
        <v>723</v>
      </c>
      <c r="B728" s="6" t="str">
        <f>"00734496"</f>
        <v>00734496</v>
      </c>
    </row>
    <row r="729" spans="1:2">
      <c r="A729" s="4">
        <v>724</v>
      </c>
      <c r="B729" s="6" t="str">
        <f>"00734575"</f>
        <v>00734575</v>
      </c>
    </row>
    <row r="730" spans="1:2">
      <c r="A730" s="4">
        <v>725</v>
      </c>
      <c r="B730" s="6" t="str">
        <f>"00734579"</f>
        <v>00734579</v>
      </c>
    </row>
    <row r="731" spans="1:2">
      <c r="A731" s="4">
        <v>726</v>
      </c>
      <c r="B731" s="6" t="str">
        <f>"00734710"</f>
        <v>00734710</v>
      </c>
    </row>
    <row r="732" spans="1:2">
      <c r="A732" s="4">
        <v>727</v>
      </c>
      <c r="B732" s="6" t="str">
        <f>"00734849"</f>
        <v>00734849</v>
      </c>
    </row>
    <row r="733" spans="1:2">
      <c r="A733" s="4">
        <v>728</v>
      </c>
      <c r="B733" s="6" t="str">
        <f>"00734850"</f>
        <v>00734850</v>
      </c>
    </row>
    <row r="734" spans="1:2">
      <c r="A734" s="4">
        <v>729</v>
      </c>
      <c r="B734" s="6" t="str">
        <f>"00734858"</f>
        <v>00734858</v>
      </c>
    </row>
    <row r="735" spans="1:2">
      <c r="A735" s="4">
        <v>730</v>
      </c>
      <c r="B735" s="6" t="str">
        <f>"00735013"</f>
        <v>00735013</v>
      </c>
    </row>
    <row r="736" spans="1:2">
      <c r="A736" s="4">
        <v>731</v>
      </c>
      <c r="B736" s="6" t="str">
        <f>"00735149"</f>
        <v>00735149</v>
      </c>
    </row>
    <row r="737" spans="1:2">
      <c r="A737" s="4">
        <v>732</v>
      </c>
      <c r="B737" s="6" t="str">
        <f>"00735242"</f>
        <v>00735242</v>
      </c>
    </row>
    <row r="738" spans="1:2">
      <c r="A738" s="4">
        <v>733</v>
      </c>
      <c r="B738" s="6" t="str">
        <f>"00735254"</f>
        <v>00735254</v>
      </c>
    </row>
    <row r="739" spans="1:2">
      <c r="A739" s="4">
        <v>734</v>
      </c>
      <c r="B739" s="6" t="str">
        <f>"00735300"</f>
        <v>00735300</v>
      </c>
    </row>
    <row r="740" spans="1:2">
      <c r="A740" s="4">
        <v>735</v>
      </c>
      <c r="B740" s="6" t="str">
        <f>"00735359"</f>
        <v>00735359</v>
      </c>
    </row>
    <row r="741" spans="1:2">
      <c r="A741" s="4">
        <v>736</v>
      </c>
      <c r="B741" s="6" t="str">
        <f>"00735378"</f>
        <v>00735378</v>
      </c>
    </row>
    <row r="742" spans="1:2">
      <c r="A742" s="4">
        <v>737</v>
      </c>
      <c r="B742" s="6" t="str">
        <f>"00735449"</f>
        <v>00735449</v>
      </c>
    </row>
    <row r="743" spans="1:2">
      <c r="A743" s="4">
        <v>738</v>
      </c>
      <c r="B743" s="6" t="str">
        <f>"00735595"</f>
        <v>00735595</v>
      </c>
    </row>
    <row r="744" spans="1:2">
      <c r="A744" s="4">
        <v>739</v>
      </c>
      <c r="B744" s="6" t="str">
        <f>"00735618"</f>
        <v>00735618</v>
      </c>
    </row>
    <row r="745" spans="1:2">
      <c r="A745" s="4">
        <v>740</v>
      </c>
      <c r="B745" s="6" t="str">
        <f>"00735656"</f>
        <v>00735656</v>
      </c>
    </row>
    <row r="746" spans="1:2">
      <c r="A746" s="4">
        <v>741</v>
      </c>
      <c r="B746" s="6" t="str">
        <f>"00735930"</f>
        <v>00735930</v>
      </c>
    </row>
    <row r="747" spans="1:2">
      <c r="A747" s="4">
        <v>742</v>
      </c>
      <c r="B747" s="6" t="str">
        <f>"00735983"</f>
        <v>00735983</v>
      </c>
    </row>
    <row r="748" spans="1:2">
      <c r="A748" s="4">
        <v>743</v>
      </c>
      <c r="B748" s="6" t="str">
        <f>"00736053"</f>
        <v>00736053</v>
      </c>
    </row>
    <row r="749" spans="1:2">
      <c r="A749" s="4">
        <v>744</v>
      </c>
      <c r="B749" s="6" t="str">
        <f>"00736194"</f>
        <v>00736194</v>
      </c>
    </row>
    <row r="750" spans="1:2">
      <c r="A750" s="4">
        <v>745</v>
      </c>
      <c r="B750" s="6" t="str">
        <f>"00736312"</f>
        <v>00736312</v>
      </c>
    </row>
    <row r="751" spans="1:2">
      <c r="A751" s="4">
        <v>746</v>
      </c>
      <c r="B751" s="6" t="str">
        <f>"00736372"</f>
        <v>00736372</v>
      </c>
    </row>
    <row r="752" spans="1:2">
      <c r="A752" s="4">
        <v>747</v>
      </c>
      <c r="B752" s="6" t="str">
        <f>"00736378"</f>
        <v>00736378</v>
      </c>
    </row>
    <row r="753" spans="1:2">
      <c r="A753" s="4">
        <v>748</v>
      </c>
      <c r="B753" s="6" t="str">
        <f>"00736442"</f>
        <v>00736442</v>
      </c>
    </row>
    <row r="754" spans="1:2">
      <c r="A754" s="4">
        <v>749</v>
      </c>
      <c r="B754" s="6" t="str">
        <f>"00736444"</f>
        <v>00736444</v>
      </c>
    </row>
    <row r="755" spans="1:2">
      <c r="A755" s="4">
        <v>750</v>
      </c>
      <c r="B755" s="6" t="str">
        <f>"00736548"</f>
        <v>00736548</v>
      </c>
    </row>
    <row r="756" spans="1:2">
      <c r="A756" s="4">
        <v>751</v>
      </c>
      <c r="B756" s="6" t="str">
        <f>"00736582"</f>
        <v>00736582</v>
      </c>
    </row>
    <row r="757" spans="1:2">
      <c r="A757" s="4">
        <v>752</v>
      </c>
      <c r="B757" s="6" t="str">
        <f>"00736713"</f>
        <v>00736713</v>
      </c>
    </row>
    <row r="758" spans="1:2">
      <c r="A758" s="4">
        <v>753</v>
      </c>
      <c r="B758" s="6" t="str">
        <f>"00736805"</f>
        <v>00736805</v>
      </c>
    </row>
    <row r="759" spans="1:2">
      <c r="A759" s="4">
        <v>754</v>
      </c>
      <c r="B759" s="6" t="str">
        <f>"00736812"</f>
        <v>00736812</v>
      </c>
    </row>
    <row r="760" spans="1:2">
      <c r="A760" s="4">
        <v>755</v>
      </c>
      <c r="B760" s="6" t="str">
        <f>"00737010"</f>
        <v>00737010</v>
      </c>
    </row>
    <row r="761" spans="1:2">
      <c r="A761" s="4">
        <v>756</v>
      </c>
      <c r="B761" s="6" t="str">
        <f>"00737011"</f>
        <v>00737011</v>
      </c>
    </row>
    <row r="762" spans="1:2">
      <c r="A762" s="4">
        <v>757</v>
      </c>
      <c r="B762" s="6" t="str">
        <f>"00737148"</f>
        <v>00737148</v>
      </c>
    </row>
    <row r="763" spans="1:2">
      <c r="A763" s="4">
        <v>758</v>
      </c>
      <c r="B763" s="6" t="str">
        <f>"00737235"</f>
        <v>00737235</v>
      </c>
    </row>
    <row r="764" spans="1:2">
      <c r="A764" s="4">
        <v>759</v>
      </c>
      <c r="B764" s="6" t="str">
        <f>"00737269"</f>
        <v>00737269</v>
      </c>
    </row>
    <row r="765" spans="1:2">
      <c r="A765" s="4">
        <v>760</v>
      </c>
      <c r="B765" s="6" t="str">
        <f>"00737295"</f>
        <v>00737295</v>
      </c>
    </row>
    <row r="766" spans="1:2">
      <c r="A766" s="4">
        <v>761</v>
      </c>
      <c r="B766" s="6" t="str">
        <f>"00737366"</f>
        <v>00737366</v>
      </c>
    </row>
    <row r="767" spans="1:2">
      <c r="A767" s="4">
        <v>762</v>
      </c>
      <c r="B767" s="6" t="str">
        <f>"00737527"</f>
        <v>00737527</v>
      </c>
    </row>
    <row r="768" spans="1:2">
      <c r="A768" s="4">
        <v>763</v>
      </c>
      <c r="B768" s="6" t="str">
        <f>"00737556"</f>
        <v>00737556</v>
      </c>
    </row>
    <row r="769" spans="1:2">
      <c r="A769" s="4">
        <v>764</v>
      </c>
      <c r="B769" s="6" t="str">
        <f>"00737608"</f>
        <v>00737608</v>
      </c>
    </row>
    <row r="770" spans="1:2">
      <c r="A770" s="4">
        <v>765</v>
      </c>
      <c r="B770" s="6" t="str">
        <f>"00737628"</f>
        <v>00737628</v>
      </c>
    </row>
    <row r="771" spans="1:2">
      <c r="A771" s="4">
        <v>766</v>
      </c>
      <c r="B771" s="6" t="str">
        <f>"00737630"</f>
        <v>00737630</v>
      </c>
    </row>
    <row r="772" spans="1:2">
      <c r="A772" s="4">
        <v>767</v>
      </c>
      <c r="B772" s="6" t="str">
        <f>"00737650"</f>
        <v>00737650</v>
      </c>
    </row>
    <row r="773" spans="1:2">
      <c r="A773" s="4">
        <v>768</v>
      </c>
      <c r="B773" s="6" t="str">
        <f>"00737659"</f>
        <v>00737659</v>
      </c>
    </row>
    <row r="774" spans="1:2">
      <c r="A774" s="4">
        <v>769</v>
      </c>
      <c r="B774" s="6" t="str">
        <f>"00737722"</f>
        <v>00737722</v>
      </c>
    </row>
    <row r="775" spans="1:2">
      <c r="A775" s="4">
        <v>770</v>
      </c>
      <c r="B775" s="6" t="str">
        <f>"00737776"</f>
        <v>00737776</v>
      </c>
    </row>
    <row r="776" spans="1:2">
      <c r="A776" s="4">
        <v>771</v>
      </c>
      <c r="B776" s="6" t="str">
        <f>"00737904"</f>
        <v>00737904</v>
      </c>
    </row>
    <row r="777" spans="1:2">
      <c r="A777" s="4">
        <v>772</v>
      </c>
      <c r="B777" s="6" t="str">
        <f>"00738023"</f>
        <v>00738023</v>
      </c>
    </row>
    <row r="778" spans="1:2">
      <c r="A778" s="4">
        <v>773</v>
      </c>
      <c r="B778" s="6" t="str">
        <f>"00738028"</f>
        <v>00738028</v>
      </c>
    </row>
    <row r="779" spans="1:2">
      <c r="A779" s="4">
        <v>774</v>
      </c>
      <c r="B779" s="6" t="str">
        <f>"00738169"</f>
        <v>00738169</v>
      </c>
    </row>
    <row r="780" spans="1:2">
      <c r="A780" s="4">
        <v>775</v>
      </c>
      <c r="B780" s="6" t="str">
        <f>"00738173"</f>
        <v>00738173</v>
      </c>
    </row>
    <row r="781" spans="1:2">
      <c r="A781" s="4">
        <v>776</v>
      </c>
      <c r="B781" s="6" t="str">
        <f>"00738215"</f>
        <v>00738215</v>
      </c>
    </row>
    <row r="782" spans="1:2">
      <c r="A782" s="4">
        <v>777</v>
      </c>
      <c r="B782" s="6" t="str">
        <f>"00738279"</f>
        <v>00738279</v>
      </c>
    </row>
    <row r="783" spans="1:2">
      <c r="A783" s="4">
        <v>778</v>
      </c>
      <c r="B783" s="6" t="str">
        <f>"00738431"</f>
        <v>00738431</v>
      </c>
    </row>
    <row r="784" spans="1:2">
      <c r="A784" s="4">
        <v>779</v>
      </c>
      <c r="B784" s="6" t="str">
        <f>"00738445"</f>
        <v>00738445</v>
      </c>
    </row>
    <row r="785" spans="1:2">
      <c r="A785" s="4">
        <v>780</v>
      </c>
      <c r="B785" s="6" t="str">
        <f>"00738460"</f>
        <v>00738460</v>
      </c>
    </row>
    <row r="786" spans="1:2">
      <c r="A786" s="4">
        <v>781</v>
      </c>
      <c r="B786" s="6" t="str">
        <f>"00738595"</f>
        <v>00738595</v>
      </c>
    </row>
    <row r="787" spans="1:2">
      <c r="A787" s="4">
        <v>782</v>
      </c>
      <c r="B787" s="6" t="str">
        <f>"00738905"</f>
        <v>00738905</v>
      </c>
    </row>
    <row r="788" spans="1:2">
      <c r="A788" s="4">
        <v>783</v>
      </c>
      <c r="B788" s="6" t="str">
        <f>"00738917"</f>
        <v>00738917</v>
      </c>
    </row>
    <row r="789" spans="1:2">
      <c r="A789" s="4">
        <v>784</v>
      </c>
      <c r="B789" s="6" t="str">
        <f>"00739033"</f>
        <v>00739033</v>
      </c>
    </row>
    <row r="790" spans="1:2">
      <c r="A790" s="4">
        <v>785</v>
      </c>
      <c r="B790" s="6" t="str">
        <f>"00739163"</f>
        <v>00739163</v>
      </c>
    </row>
    <row r="791" spans="1:2">
      <c r="A791" s="4">
        <v>786</v>
      </c>
      <c r="B791" s="6" t="str">
        <f>"00739200"</f>
        <v>00739200</v>
      </c>
    </row>
    <row r="792" spans="1:2">
      <c r="A792" s="4">
        <v>787</v>
      </c>
      <c r="B792" s="6" t="str">
        <f>"00739255"</f>
        <v>00739255</v>
      </c>
    </row>
    <row r="793" spans="1:2">
      <c r="A793" s="4">
        <v>788</v>
      </c>
      <c r="B793" s="6" t="str">
        <f>"00739296"</f>
        <v>00739296</v>
      </c>
    </row>
    <row r="794" spans="1:2">
      <c r="A794" s="4">
        <v>789</v>
      </c>
      <c r="B794" s="6" t="str">
        <f>"00739403"</f>
        <v>00739403</v>
      </c>
    </row>
    <row r="795" spans="1:2">
      <c r="A795" s="4">
        <v>790</v>
      </c>
      <c r="B795" s="6" t="str">
        <f>"00739410"</f>
        <v>00739410</v>
      </c>
    </row>
    <row r="796" spans="1:2">
      <c r="A796" s="4">
        <v>791</v>
      </c>
      <c r="B796" s="6" t="str">
        <f>"00739593"</f>
        <v>00739593</v>
      </c>
    </row>
    <row r="797" spans="1:2">
      <c r="A797" s="4">
        <v>792</v>
      </c>
      <c r="B797" s="6" t="str">
        <f>"00739602"</f>
        <v>00739602</v>
      </c>
    </row>
    <row r="798" spans="1:2">
      <c r="A798" s="4">
        <v>793</v>
      </c>
      <c r="B798" s="6" t="str">
        <f>"00739608"</f>
        <v>00739608</v>
      </c>
    </row>
    <row r="799" spans="1:2">
      <c r="A799" s="4">
        <v>794</v>
      </c>
      <c r="B799" s="6" t="str">
        <f>"00739612"</f>
        <v>00739612</v>
      </c>
    </row>
    <row r="800" spans="1:2">
      <c r="A800" s="4">
        <v>795</v>
      </c>
      <c r="B800" s="6" t="str">
        <f>"00739630"</f>
        <v>00739630</v>
      </c>
    </row>
    <row r="801" spans="1:2">
      <c r="A801" s="4">
        <v>796</v>
      </c>
      <c r="B801" s="6" t="str">
        <f>"00739749"</f>
        <v>00739749</v>
      </c>
    </row>
    <row r="802" spans="1:2">
      <c r="A802" s="4">
        <v>797</v>
      </c>
      <c r="B802" s="6" t="str">
        <f>"00739898"</f>
        <v>00739898</v>
      </c>
    </row>
    <row r="803" spans="1:2">
      <c r="A803" s="4">
        <v>798</v>
      </c>
      <c r="B803" s="6" t="str">
        <f>"00739914"</f>
        <v>00739914</v>
      </c>
    </row>
    <row r="804" spans="1:2">
      <c r="A804" s="4">
        <v>799</v>
      </c>
      <c r="B804" s="6" t="str">
        <f>"00739935"</f>
        <v>00739935</v>
      </c>
    </row>
    <row r="805" spans="1:2">
      <c r="A805" s="4">
        <v>800</v>
      </c>
      <c r="B805" s="6" t="str">
        <f>"00739988"</f>
        <v>00739988</v>
      </c>
    </row>
    <row r="806" spans="1:2">
      <c r="A806" s="4">
        <v>801</v>
      </c>
      <c r="B806" s="6" t="str">
        <f>"00740148"</f>
        <v>00740148</v>
      </c>
    </row>
    <row r="807" spans="1:2">
      <c r="A807" s="4">
        <v>802</v>
      </c>
      <c r="B807" s="6" t="str">
        <f>"00740190"</f>
        <v>00740190</v>
      </c>
    </row>
    <row r="808" spans="1:2">
      <c r="A808" s="4">
        <v>803</v>
      </c>
      <c r="B808" s="6" t="str">
        <f>"00740229"</f>
        <v>00740229</v>
      </c>
    </row>
    <row r="809" spans="1:2">
      <c r="A809" s="4">
        <v>804</v>
      </c>
      <c r="B809" s="6" t="str">
        <f>"00740372"</f>
        <v>00740372</v>
      </c>
    </row>
    <row r="810" spans="1:2">
      <c r="A810" s="4">
        <v>805</v>
      </c>
      <c r="B810" s="6" t="str">
        <f>"00740549"</f>
        <v>00740549</v>
      </c>
    </row>
    <row r="811" spans="1:2">
      <c r="A811" s="4">
        <v>806</v>
      </c>
      <c r="B811" s="6" t="str">
        <f>"00740568"</f>
        <v>00740568</v>
      </c>
    </row>
    <row r="812" spans="1:2">
      <c r="A812" s="4">
        <v>807</v>
      </c>
      <c r="B812" s="6" t="str">
        <f>"00740644"</f>
        <v>00740644</v>
      </c>
    </row>
    <row r="813" spans="1:2">
      <c r="A813" s="4">
        <v>808</v>
      </c>
      <c r="B813" s="6" t="str">
        <f>"00740699"</f>
        <v>00740699</v>
      </c>
    </row>
    <row r="814" spans="1:2">
      <c r="A814" s="4">
        <v>809</v>
      </c>
      <c r="B814" s="6" t="str">
        <f>"00740790"</f>
        <v>00740790</v>
      </c>
    </row>
    <row r="815" spans="1:2">
      <c r="A815" s="4">
        <v>810</v>
      </c>
      <c r="B815" s="6" t="str">
        <f>"00740796"</f>
        <v>00740796</v>
      </c>
    </row>
    <row r="816" spans="1:2">
      <c r="A816" s="4">
        <v>811</v>
      </c>
      <c r="B816" s="6" t="str">
        <f>"00740834"</f>
        <v>00740834</v>
      </c>
    </row>
    <row r="817" spans="1:2">
      <c r="A817" s="4">
        <v>812</v>
      </c>
      <c r="B817" s="6" t="str">
        <f>"00740845"</f>
        <v>00740845</v>
      </c>
    </row>
    <row r="818" spans="1:2">
      <c r="A818" s="4">
        <v>813</v>
      </c>
      <c r="B818" s="6" t="str">
        <f>"00741000"</f>
        <v>00741000</v>
      </c>
    </row>
    <row r="819" spans="1:2">
      <c r="A819" s="4">
        <v>814</v>
      </c>
      <c r="B819" s="6" t="str">
        <f>"00741071"</f>
        <v>00741071</v>
      </c>
    </row>
    <row r="820" spans="1:2">
      <c r="A820" s="4">
        <v>815</v>
      </c>
      <c r="B820" s="6" t="str">
        <f>"00741080"</f>
        <v>00741080</v>
      </c>
    </row>
    <row r="821" spans="1:2">
      <c r="A821" s="4">
        <v>816</v>
      </c>
      <c r="B821" s="6" t="str">
        <f>"00741104"</f>
        <v>00741104</v>
      </c>
    </row>
    <row r="822" spans="1:2">
      <c r="A822" s="4">
        <v>817</v>
      </c>
      <c r="B822" s="6" t="str">
        <f>"00741139"</f>
        <v>00741139</v>
      </c>
    </row>
    <row r="823" spans="1:2">
      <c r="A823" s="4">
        <v>818</v>
      </c>
      <c r="B823" s="6" t="str">
        <f>"00741189"</f>
        <v>00741189</v>
      </c>
    </row>
    <row r="824" spans="1:2">
      <c r="A824" s="4">
        <v>819</v>
      </c>
      <c r="B824" s="6" t="str">
        <f>"00741361"</f>
        <v>00741361</v>
      </c>
    </row>
    <row r="825" spans="1:2">
      <c r="A825" s="4">
        <v>820</v>
      </c>
      <c r="B825" s="6" t="str">
        <f>"00741413"</f>
        <v>00741413</v>
      </c>
    </row>
    <row r="826" spans="1:2">
      <c r="A826" s="4">
        <v>821</v>
      </c>
      <c r="B826" s="6" t="str">
        <f>"00741452"</f>
        <v>00741452</v>
      </c>
    </row>
    <row r="827" spans="1:2">
      <c r="A827" s="4">
        <v>822</v>
      </c>
      <c r="B827" s="6" t="str">
        <f>"00741455"</f>
        <v>00741455</v>
      </c>
    </row>
    <row r="828" spans="1:2">
      <c r="A828" s="4">
        <v>823</v>
      </c>
      <c r="B828" s="6" t="str">
        <f>"00741468"</f>
        <v>00741468</v>
      </c>
    </row>
    <row r="829" spans="1:2">
      <c r="A829" s="4">
        <v>824</v>
      </c>
      <c r="B829" s="6" t="str">
        <f>"00741496"</f>
        <v>00741496</v>
      </c>
    </row>
    <row r="830" spans="1:2">
      <c r="A830" s="4">
        <v>825</v>
      </c>
      <c r="B830" s="6" t="str">
        <f>"00741511"</f>
        <v>00741511</v>
      </c>
    </row>
    <row r="831" spans="1:2">
      <c r="A831" s="4">
        <v>826</v>
      </c>
      <c r="B831" s="6" t="str">
        <f>"00741578"</f>
        <v>00741578</v>
      </c>
    </row>
    <row r="832" spans="1:2">
      <c r="A832" s="4">
        <v>827</v>
      </c>
      <c r="B832" s="6" t="str">
        <f>"00741672"</f>
        <v>00741672</v>
      </c>
    </row>
    <row r="833" spans="1:2">
      <c r="A833" s="4">
        <v>828</v>
      </c>
      <c r="B833" s="6" t="str">
        <f>"00741702"</f>
        <v>00741702</v>
      </c>
    </row>
    <row r="834" spans="1:2">
      <c r="A834" s="4">
        <v>829</v>
      </c>
      <c r="B834" s="6" t="str">
        <f>"00741810"</f>
        <v>00741810</v>
      </c>
    </row>
    <row r="835" spans="1:2">
      <c r="A835" s="4">
        <v>830</v>
      </c>
      <c r="B835" s="6" t="str">
        <f>"00741875"</f>
        <v>00741875</v>
      </c>
    </row>
    <row r="836" spans="1:2">
      <c r="A836" s="4">
        <v>831</v>
      </c>
      <c r="B836" s="6" t="str">
        <f>"00742020"</f>
        <v>00742020</v>
      </c>
    </row>
    <row r="837" spans="1:2">
      <c r="A837" s="4">
        <v>832</v>
      </c>
      <c r="B837" s="6" t="str">
        <f>"00742060"</f>
        <v>00742060</v>
      </c>
    </row>
    <row r="838" spans="1:2">
      <c r="A838" s="4">
        <v>833</v>
      </c>
      <c r="B838" s="6" t="str">
        <f>"00742149"</f>
        <v>00742149</v>
      </c>
    </row>
    <row r="839" spans="1:2">
      <c r="A839" s="4">
        <v>834</v>
      </c>
      <c r="B839" s="6" t="str">
        <f>"00742169"</f>
        <v>00742169</v>
      </c>
    </row>
    <row r="840" spans="1:2">
      <c r="A840" s="4">
        <v>835</v>
      </c>
      <c r="B840" s="6" t="str">
        <f>"00743696"</f>
        <v>00743696</v>
      </c>
    </row>
    <row r="841" spans="1:2">
      <c r="A841" s="4">
        <v>836</v>
      </c>
      <c r="B841" s="6" t="str">
        <f>"00744161"</f>
        <v>00744161</v>
      </c>
    </row>
    <row r="842" spans="1:2">
      <c r="A842" s="4">
        <v>837</v>
      </c>
      <c r="B842" s="6" t="str">
        <f>"00744512"</f>
        <v>00744512</v>
      </c>
    </row>
    <row r="843" spans="1:2">
      <c r="A843" s="4">
        <v>838</v>
      </c>
      <c r="B843" s="6" t="str">
        <f>"00744692"</f>
        <v>00744692</v>
      </c>
    </row>
    <row r="844" spans="1:2">
      <c r="A844" s="4">
        <v>839</v>
      </c>
      <c r="B844" s="6" t="str">
        <f>"00744767"</f>
        <v>00744767</v>
      </c>
    </row>
    <row r="845" spans="1:2">
      <c r="A845" s="4">
        <v>840</v>
      </c>
      <c r="B845" s="6" t="str">
        <f>"200712000271"</f>
        <v>200712000271</v>
      </c>
    </row>
    <row r="846" spans="1:2">
      <c r="A846" s="4">
        <v>841</v>
      </c>
      <c r="B846" s="6" t="str">
        <f>"200712001051"</f>
        <v>200712001051</v>
      </c>
    </row>
    <row r="847" spans="1:2">
      <c r="A847" s="4">
        <v>842</v>
      </c>
      <c r="B847" s="6" t="str">
        <f>"200712001168"</f>
        <v>200712001168</v>
      </c>
    </row>
    <row r="848" spans="1:2">
      <c r="A848" s="4">
        <v>843</v>
      </c>
      <c r="B848" s="6" t="str">
        <f>"200712001444"</f>
        <v>200712001444</v>
      </c>
    </row>
    <row r="849" spans="1:2">
      <c r="A849" s="4">
        <v>844</v>
      </c>
      <c r="B849" s="6" t="str">
        <f>"200712001802"</f>
        <v>200712001802</v>
      </c>
    </row>
    <row r="850" spans="1:2">
      <c r="A850" s="4">
        <v>845</v>
      </c>
      <c r="B850" s="6" t="str">
        <f>"200712002287"</f>
        <v>200712002287</v>
      </c>
    </row>
    <row r="851" spans="1:2">
      <c r="A851" s="4">
        <v>846</v>
      </c>
      <c r="B851" s="6" t="str">
        <f>"200712002615"</f>
        <v>200712002615</v>
      </c>
    </row>
    <row r="852" spans="1:2">
      <c r="A852" s="4">
        <v>847</v>
      </c>
      <c r="B852" s="6" t="str">
        <f>"200712003556"</f>
        <v>200712003556</v>
      </c>
    </row>
    <row r="853" spans="1:2">
      <c r="A853" s="4">
        <v>848</v>
      </c>
      <c r="B853" s="6" t="str">
        <f>"200712004392"</f>
        <v>200712004392</v>
      </c>
    </row>
    <row r="854" spans="1:2">
      <c r="A854" s="4">
        <v>849</v>
      </c>
      <c r="B854" s="6" t="str">
        <f>"200712004672"</f>
        <v>200712004672</v>
      </c>
    </row>
    <row r="855" spans="1:2">
      <c r="A855" s="4">
        <v>850</v>
      </c>
      <c r="B855" s="6" t="str">
        <f>"200801000489"</f>
        <v>200801000489</v>
      </c>
    </row>
    <row r="856" spans="1:2">
      <c r="A856" s="4">
        <v>851</v>
      </c>
      <c r="B856" s="6" t="str">
        <f>"200801001124"</f>
        <v>200801001124</v>
      </c>
    </row>
    <row r="857" spans="1:2">
      <c r="A857" s="4">
        <v>852</v>
      </c>
      <c r="B857" s="6" t="str">
        <f>"200801001691"</f>
        <v>200801001691</v>
      </c>
    </row>
    <row r="858" spans="1:2">
      <c r="A858" s="4">
        <v>853</v>
      </c>
      <c r="B858" s="6" t="str">
        <f>"200801001717"</f>
        <v>200801001717</v>
      </c>
    </row>
    <row r="859" spans="1:2">
      <c r="A859" s="4">
        <v>854</v>
      </c>
      <c r="B859" s="6" t="str">
        <f>"200801001727"</f>
        <v>200801001727</v>
      </c>
    </row>
    <row r="860" spans="1:2">
      <c r="A860" s="4">
        <v>855</v>
      </c>
      <c r="B860" s="6" t="str">
        <f>"200801002010"</f>
        <v>200801002010</v>
      </c>
    </row>
    <row r="861" spans="1:2">
      <c r="A861" s="4">
        <v>856</v>
      </c>
      <c r="B861" s="6" t="str">
        <f>"200801002064"</f>
        <v>200801002064</v>
      </c>
    </row>
    <row r="862" spans="1:2">
      <c r="A862" s="4">
        <v>857</v>
      </c>
      <c r="B862" s="6" t="str">
        <f>"200801002758"</f>
        <v>200801002758</v>
      </c>
    </row>
    <row r="863" spans="1:2">
      <c r="A863" s="4">
        <v>858</v>
      </c>
      <c r="B863" s="6" t="str">
        <f>"200801003040"</f>
        <v>200801003040</v>
      </c>
    </row>
    <row r="864" spans="1:2">
      <c r="A864" s="4">
        <v>859</v>
      </c>
      <c r="B864" s="6" t="str">
        <f>"200801003123"</f>
        <v>200801003123</v>
      </c>
    </row>
    <row r="865" spans="1:2">
      <c r="A865" s="4">
        <v>860</v>
      </c>
      <c r="B865" s="6" t="str">
        <f>"200801003536"</f>
        <v>200801003536</v>
      </c>
    </row>
    <row r="866" spans="1:2">
      <c r="A866" s="4">
        <v>861</v>
      </c>
      <c r="B866" s="6" t="str">
        <f>"200801003732"</f>
        <v>200801003732</v>
      </c>
    </row>
    <row r="867" spans="1:2">
      <c r="A867" s="4">
        <v>862</v>
      </c>
      <c r="B867" s="6" t="str">
        <f>"200801003848"</f>
        <v>200801003848</v>
      </c>
    </row>
    <row r="868" spans="1:2">
      <c r="A868" s="4">
        <v>863</v>
      </c>
      <c r="B868" s="6" t="str">
        <f>"200801003929"</f>
        <v>200801003929</v>
      </c>
    </row>
    <row r="869" spans="1:2">
      <c r="A869" s="4">
        <v>864</v>
      </c>
      <c r="B869" s="6" t="str">
        <f>"200801004208"</f>
        <v>200801004208</v>
      </c>
    </row>
    <row r="870" spans="1:2">
      <c r="A870" s="4">
        <v>865</v>
      </c>
      <c r="B870" s="6" t="str">
        <f>"200801005004"</f>
        <v>200801005004</v>
      </c>
    </row>
    <row r="871" spans="1:2">
      <c r="A871" s="4">
        <v>866</v>
      </c>
      <c r="B871" s="6" t="str">
        <f>"200801005616"</f>
        <v>200801005616</v>
      </c>
    </row>
    <row r="872" spans="1:2">
      <c r="A872" s="4">
        <v>867</v>
      </c>
      <c r="B872" s="6" t="str">
        <f>"200801005853"</f>
        <v>200801005853</v>
      </c>
    </row>
    <row r="873" spans="1:2">
      <c r="A873" s="4">
        <v>868</v>
      </c>
      <c r="B873" s="6" t="str">
        <f>"200801005857"</f>
        <v>200801005857</v>
      </c>
    </row>
    <row r="874" spans="1:2">
      <c r="A874" s="4">
        <v>869</v>
      </c>
      <c r="B874" s="6" t="str">
        <f>"200801007262"</f>
        <v>200801007262</v>
      </c>
    </row>
    <row r="875" spans="1:2">
      <c r="A875" s="4">
        <v>870</v>
      </c>
      <c r="B875" s="6" t="str">
        <f>"200801007924"</f>
        <v>200801007924</v>
      </c>
    </row>
    <row r="876" spans="1:2">
      <c r="A876" s="4">
        <v>871</v>
      </c>
      <c r="B876" s="6" t="str">
        <f>"200801008441"</f>
        <v>200801008441</v>
      </c>
    </row>
    <row r="877" spans="1:2">
      <c r="A877" s="4">
        <v>872</v>
      </c>
      <c r="B877" s="6" t="str">
        <f>"200801008649"</f>
        <v>200801008649</v>
      </c>
    </row>
    <row r="878" spans="1:2">
      <c r="A878" s="4">
        <v>873</v>
      </c>
      <c r="B878" s="6" t="str">
        <f>"200801008698"</f>
        <v>200801008698</v>
      </c>
    </row>
    <row r="879" spans="1:2">
      <c r="A879" s="4">
        <v>874</v>
      </c>
      <c r="B879" s="6" t="str">
        <f>"200801009192"</f>
        <v>200801009192</v>
      </c>
    </row>
    <row r="880" spans="1:2">
      <c r="A880" s="4">
        <v>875</v>
      </c>
      <c r="B880" s="6" t="str">
        <f>"200801009460"</f>
        <v>200801009460</v>
      </c>
    </row>
    <row r="881" spans="1:2">
      <c r="A881" s="4">
        <v>876</v>
      </c>
      <c r="B881" s="6" t="str">
        <f>"200801009771"</f>
        <v>200801009771</v>
      </c>
    </row>
    <row r="882" spans="1:2">
      <c r="A882" s="4">
        <v>877</v>
      </c>
      <c r="B882" s="6" t="str">
        <f>"200801010399"</f>
        <v>200801010399</v>
      </c>
    </row>
    <row r="883" spans="1:2">
      <c r="A883" s="4">
        <v>878</v>
      </c>
      <c r="B883" s="6" t="str">
        <f>"200801010522"</f>
        <v>200801010522</v>
      </c>
    </row>
    <row r="884" spans="1:2">
      <c r="A884" s="4">
        <v>879</v>
      </c>
      <c r="B884" s="6" t="str">
        <f>"200801011404"</f>
        <v>200801011404</v>
      </c>
    </row>
    <row r="885" spans="1:2">
      <c r="A885" s="4">
        <v>880</v>
      </c>
      <c r="B885" s="6" t="str">
        <f>"200802000668"</f>
        <v>200802000668</v>
      </c>
    </row>
    <row r="886" spans="1:2">
      <c r="A886" s="4">
        <v>881</v>
      </c>
      <c r="B886" s="6" t="str">
        <f>"200802001652"</f>
        <v>200802001652</v>
      </c>
    </row>
    <row r="887" spans="1:2">
      <c r="A887" s="4">
        <v>882</v>
      </c>
      <c r="B887" s="6" t="str">
        <f>"200802001661"</f>
        <v>200802001661</v>
      </c>
    </row>
    <row r="888" spans="1:2">
      <c r="A888" s="4">
        <v>883</v>
      </c>
      <c r="B888" s="6" t="str">
        <f>"200802001733"</f>
        <v>200802001733</v>
      </c>
    </row>
    <row r="889" spans="1:2">
      <c r="A889" s="4">
        <v>884</v>
      </c>
      <c r="B889" s="6" t="str">
        <f>"200802002085"</f>
        <v>200802002085</v>
      </c>
    </row>
    <row r="890" spans="1:2">
      <c r="A890" s="4">
        <v>885</v>
      </c>
      <c r="B890" s="6" t="str">
        <f>"200802003190"</f>
        <v>200802003190</v>
      </c>
    </row>
    <row r="891" spans="1:2">
      <c r="A891" s="4">
        <v>886</v>
      </c>
      <c r="B891" s="6" t="str">
        <f>"200802004466"</f>
        <v>200802004466</v>
      </c>
    </row>
    <row r="892" spans="1:2">
      <c r="A892" s="4">
        <v>887</v>
      </c>
      <c r="B892" s="6" t="str">
        <f>"200802004870"</f>
        <v>200802004870</v>
      </c>
    </row>
    <row r="893" spans="1:2">
      <c r="A893" s="4">
        <v>888</v>
      </c>
      <c r="B893" s="6" t="str">
        <f>"200802005918"</f>
        <v>200802005918</v>
      </c>
    </row>
    <row r="894" spans="1:2">
      <c r="A894" s="4">
        <v>889</v>
      </c>
      <c r="B894" s="6" t="str">
        <f>"200802005921"</f>
        <v>200802005921</v>
      </c>
    </row>
    <row r="895" spans="1:2">
      <c r="A895" s="4">
        <v>890</v>
      </c>
      <c r="B895" s="6" t="str">
        <f>"200802006669"</f>
        <v>200802006669</v>
      </c>
    </row>
    <row r="896" spans="1:2">
      <c r="A896" s="4">
        <v>891</v>
      </c>
      <c r="B896" s="6" t="str">
        <f>"200802007432"</f>
        <v>200802007432</v>
      </c>
    </row>
    <row r="897" spans="1:2">
      <c r="A897" s="4">
        <v>892</v>
      </c>
      <c r="B897" s="6" t="str">
        <f>"200802009164"</f>
        <v>200802009164</v>
      </c>
    </row>
    <row r="898" spans="1:2">
      <c r="A898" s="4">
        <v>893</v>
      </c>
      <c r="B898" s="6" t="str">
        <f>"200802009594"</f>
        <v>200802009594</v>
      </c>
    </row>
    <row r="899" spans="1:2">
      <c r="A899" s="4">
        <v>894</v>
      </c>
      <c r="B899" s="6" t="str">
        <f>"200802009967"</f>
        <v>200802009967</v>
      </c>
    </row>
    <row r="900" spans="1:2">
      <c r="A900" s="4">
        <v>895</v>
      </c>
      <c r="B900" s="6" t="str">
        <f>"200802010651"</f>
        <v>200802010651</v>
      </c>
    </row>
    <row r="901" spans="1:2">
      <c r="A901" s="4">
        <v>896</v>
      </c>
      <c r="B901" s="6" t="str">
        <f>"200802011088"</f>
        <v>200802011088</v>
      </c>
    </row>
    <row r="902" spans="1:2">
      <c r="A902" s="4">
        <v>897</v>
      </c>
      <c r="B902" s="6" t="str">
        <f>"200802011462"</f>
        <v>200802011462</v>
      </c>
    </row>
    <row r="903" spans="1:2">
      <c r="A903" s="4">
        <v>898</v>
      </c>
      <c r="B903" s="6" t="str">
        <f>"200803000817"</f>
        <v>200803000817</v>
      </c>
    </row>
    <row r="904" spans="1:2">
      <c r="A904" s="4">
        <v>899</v>
      </c>
      <c r="B904" s="6" t="str">
        <f>"200804000265"</f>
        <v>200804000265</v>
      </c>
    </row>
    <row r="905" spans="1:2">
      <c r="A905" s="4">
        <v>900</v>
      </c>
      <c r="B905" s="6" t="str">
        <f>"200806000044"</f>
        <v>200806000044</v>
      </c>
    </row>
    <row r="906" spans="1:2">
      <c r="A906" s="4">
        <v>901</v>
      </c>
      <c r="B906" s="6" t="str">
        <f>"200806000473"</f>
        <v>200806000473</v>
      </c>
    </row>
    <row r="907" spans="1:2">
      <c r="A907" s="4">
        <v>902</v>
      </c>
      <c r="B907" s="6" t="str">
        <f>"200806000910"</f>
        <v>200806000910</v>
      </c>
    </row>
    <row r="908" spans="1:2">
      <c r="A908" s="4">
        <v>903</v>
      </c>
      <c r="B908" s="6" t="str">
        <f>"200808000463"</f>
        <v>200808000463</v>
      </c>
    </row>
    <row r="909" spans="1:2">
      <c r="A909" s="4">
        <v>904</v>
      </c>
      <c r="B909" s="6" t="str">
        <f>"200810001203"</f>
        <v>200810001203</v>
      </c>
    </row>
    <row r="910" spans="1:2">
      <c r="A910" s="4">
        <v>905</v>
      </c>
      <c r="B910" s="6" t="str">
        <f>"200811000536"</f>
        <v>200811000536</v>
      </c>
    </row>
    <row r="911" spans="1:2">
      <c r="A911" s="4">
        <v>906</v>
      </c>
      <c r="B911" s="6" t="str">
        <f>"200811001455"</f>
        <v>200811001455</v>
      </c>
    </row>
    <row r="912" spans="1:2">
      <c r="A912" s="4">
        <v>907</v>
      </c>
      <c r="B912" s="6" t="str">
        <f>"200811001528"</f>
        <v>200811001528</v>
      </c>
    </row>
    <row r="913" spans="1:2">
      <c r="A913" s="4">
        <v>908</v>
      </c>
      <c r="B913" s="6" t="str">
        <f>"200811001751"</f>
        <v>200811001751</v>
      </c>
    </row>
    <row r="914" spans="1:2">
      <c r="A914" s="4">
        <v>909</v>
      </c>
      <c r="B914" s="6" t="str">
        <f>"200812000192"</f>
        <v>200812000192</v>
      </c>
    </row>
    <row r="915" spans="1:2">
      <c r="A915" s="4">
        <v>910</v>
      </c>
      <c r="B915" s="6" t="str">
        <f>"200812000364"</f>
        <v>200812000364</v>
      </c>
    </row>
    <row r="916" spans="1:2">
      <c r="A916" s="4">
        <v>911</v>
      </c>
      <c r="B916" s="6" t="str">
        <f>"200812000826"</f>
        <v>200812000826</v>
      </c>
    </row>
    <row r="917" spans="1:2">
      <c r="A917" s="4">
        <v>912</v>
      </c>
      <c r="B917" s="6" t="str">
        <f>"200902000415"</f>
        <v>200902000415</v>
      </c>
    </row>
    <row r="918" spans="1:2">
      <c r="A918" s="4">
        <v>913</v>
      </c>
      <c r="B918" s="6" t="str">
        <f>"200902000570"</f>
        <v>200902000570</v>
      </c>
    </row>
    <row r="919" spans="1:2">
      <c r="A919" s="4">
        <v>914</v>
      </c>
      <c r="B919" s="6" t="str">
        <f>"200903000591"</f>
        <v>200903000591</v>
      </c>
    </row>
    <row r="920" spans="1:2">
      <c r="A920" s="4">
        <v>915</v>
      </c>
      <c r="B920" s="6" t="str">
        <f>"200904000119"</f>
        <v>200904000119</v>
      </c>
    </row>
    <row r="921" spans="1:2">
      <c r="A921" s="4">
        <v>916</v>
      </c>
      <c r="B921" s="6" t="str">
        <f>"200906000144"</f>
        <v>200906000144</v>
      </c>
    </row>
    <row r="922" spans="1:2">
      <c r="A922" s="4">
        <v>917</v>
      </c>
      <c r="B922" s="6" t="str">
        <f>"200907000465"</f>
        <v>200907000465</v>
      </c>
    </row>
    <row r="923" spans="1:2">
      <c r="A923" s="4">
        <v>918</v>
      </c>
      <c r="B923" s="6" t="str">
        <f>"200907000528"</f>
        <v>200907000528</v>
      </c>
    </row>
    <row r="924" spans="1:2">
      <c r="A924" s="4">
        <v>919</v>
      </c>
      <c r="B924" s="6" t="str">
        <f>"201001000088"</f>
        <v>201001000088</v>
      </c>
    </row>
    <row r="925" spans="1:2">
      <c r="A925" s="4">
        <v>920</v>
      </c>
      <c r="B925" s="6" t="str">
        <f>"201001000115"</f>
        <v>201001000115</v>
      </c>
    </row>
    <row r="926" spans="1:2">
      <c r="A926" s="4">
        <v>921</v>
      </c>
      <c r="B926" s="6" t="str">
        <f>"201004000057"</f>
        <v>201004000057</v>
      </c>
    </row>
    <row r="927" spans="1:2">
      <c r="A927" s="4">
        <v>922</v>
      </c>
      <c r="B927" s="6" t="str">
        <f>"201008000045"</f>
        <v>201008000045</v>
      </c>
    </row>
    <row r="928" spans="1:2">
      <c r="A928" s="4">
        <v>923</v>
      </c>
      <c r="B928" s="6" t="str">
        <f>"201008000161"</f>
        <v>201008000161</v>
      </c>
    </row>
    <row r="929" spans="1:2">
      <c r="A929" s="4">
        <v>924</v>
      </c>
      <c r="B929" s="6" t="str">
        <f>"201102000343"</f>
        <v>201102000343</v>
      </c>
    </row>
    <row r="930" spans="1:2">
      <c r="A930" s="4">
        <v>925</v>
      </c>
      <c r="B930" s="6" t="str">
        <f>"201107000064"</f>
        <v>201107000064</v>
      </c>
    </row>
    <row r="931" spans="1:2">
      <c r="A931" s="4">
        <v>926</v>
      </c>
      <c r="B931" s="6" t="str">
        <f>"201109000089"</f>
        <v>201109000089</v>
      </c>
    </row>
    <row r="932" spans="1:2">
      <c r="A932" s="4">
        <v>927</v>
      </c>
      <c r="B932" s="6" t="str">
        <f>"201201000039"</f>
        <v>201201000039</v>
      </c>
    </row>
    <row r="933" spans="1:2">
      <c r="A933" s="4">
        <v>928</v>
      </c>
      <c r="B933" s="6" t="str">
        <f>"201209000160"</f>
        <v>201209000160</v>
      </c>
    </row>
    <row r="934" spans="1:2">
      <c r="A934" s="4">
        <v>929</v>
      </c>
      <c r="B934" s="6" t="str">
        <f>"201210000122"</f>
        <v>201210000122</v>
      </c>
    </row>
    <row r="935" spans="1:2">
      <c r="A935" s="4">
        <v>930</v>
      </c>
      <c r="B935" s="6" t="str">
        <f>"201303000021"</f>
        <v>201303000021</v>
      </c>
    </row>
    <row r="936" spans="1:2">
      <c r="A936" s="4">
        <v>931</v>
      </c>
      <c r="B936" s="6" t="str">
        <f>"201303000399"</f>
        <v>201303000399</v>
      </c>
    </row>
    <row r="937" spans="1:2">
      <c r="A937" s="4">
        <v>932</v>
      </c>
      <c r="B937" s="6" t="str">
        <f>"201303000782"</f>
        <v>201303000782</v>
      </c>
    </row>
    <row r="938" spans="1:2">
      <c r="A938" s="4">
        <v>933</v>
      </c>
      <c r="B938" s="6" t="str">
        <f>"201304000099"</f>
        <v>201304000099</v>
      </c>
    </row>
    <row r="939" spans="1:2">
      <c r="A939" s="4">
        <v>934</v>
      </c>
      <c r="B939" s="6" t="str">
        <f>"201304000150"</f>
        <v>201304000150</v>
      </c>
    </row>
    <row r="940" spans="1:2">
      <c r="A940" s="4">
        <v>935</v>
      </c>
      <c r="B940" s="6" t="str">
        <f>"201304001173"</f>
        <v>201304001173</v>
      </c>
    </row>
    <row r="941" spans="1:2">
      <c r="A941" s="4">
        <v>936</v>
      </c>
      <c r="B941" s="6" t="str">
        <f>"201304001194"</f>
        <v>201304001194</v>
      </c>
    </row>
    <row r="942" spans="1:2">
      <c r="A942" s="4">
        <v>937</v>
      </c>
      <c r="B942" s="6" t="str">
        <f>"201304001407"</f>
        <v>201304001407</v>
      </c>
    </row>
    <row r="943" spans="1:2">
      <c r="A943" s="4">
        <v>938</v>
      </c>
      <c r="B943" s="6" t="str">
        <f>"201304002048"</f>
        <v>201304002048</v>
      </c>
    </row>
    <row r="944" spans="1:2">
      <c r="A944" s="4">
        <v>939</v>
      </c>
      <c r="B944" s="6" t="str">
        <f>"201304002237"</f>
        <v>201304002237</v>
      </c>
    </row>
    <row r="945" spans="1:2">
      <c r="A945" s="4">
        <v>940</v>
      </c>
      <c r="B945" s="6" t="str">
        <f>"201304002874"</f>
        <v>201304002874</v>
      </c>
    </row>
    <row r="946" spans="1:2">
      <c r="A946" s="4">
        <v>941</v>
      </c>
      <c r="B946" s="6" t="str">
        <f>"201304003441"</f>
        <v>201304003441</v>
      </c>
    </row>
    <row r="947" spans="1:2">
      <c r="A947" s="4">
        <v>942</v>
      </c>
      <c r="B947" s="6" t="str">
        <f>"201304003510"</f>
        <v>201304003510</v>
      </c>
    </row>
    <row r="948" spans="1:2">
      <c r="A948" s="4">
        <v>943</v>
      </c>
      <c r="B948" s="6" t="str">
        <f>"201304005134"</f>
        <v>201304005134</v>
      </c>
    </row>
    <row r="949" spans="1:2">
      <c r="A949" s="4">
        <v>944</v>
      </c>
      <c r="B949" s="6" t="str">
        <f>"201304005277"</f>
        <v>201304005277</v>
      </c>
    </row>
    <row r="950" spans="1:2">
      <c r="A950" s="4">
        <v>945</v>
      </c>
      <c r="B950" s="6" t="str">
        <f>"201304005390"</f>
        <v>201304005390</v>
      </c>
    </row>
    <row r="951" spans="1:2">
      <c r="A951" s="4">
        <v>946</v>
      </c>
      <c r="B951" s="6" t="str">
        <f>"201304006228"</f>
        <v>201304006228</v>
      </c>
    </row>
    <row r="952" spans="1:2">
      <c r="A952" s="4">
        <v>947</v>
      </c>
      <c r="B952" s="6" t="str">
        <f>"201401000541"</f>
        <v>201401000541</v>
      </c>
    </row>
    <row r="953" spans="1:2">
      <c r="A953" s="4">
        <v>948</v>
      </c>
      <c r="B953" s="6" t="str">
        <f>"201401001581"</f>
        <v>201401001581</v>
      </c>
    </row>
    <row r="954" spans="1:2">
      <c r="A954" s="4">
        <v>949</v>
      </c>
      <c r="B954" s="6" t="str">
        <f>"201401002102"</f>
        <v>201401002102</v>
      </c>
    </row>
    <row r="955" spans="1:2">
      <c r="A955" s="4">
        <v>950</v>
      </c>
      <c r="B955" s="6" t="str">
        <f>"201401002186"</f>
        <v>201401002186</v>
      </c>
    </row>
    <row r="956" spans="1:2">
      <c r="A956" s="4">
        <v>951</v>
      </c>
      <c r="B956" s="6" t="str">
        <f>"201401002467"</f>
        <v>201401002467</v>
      </c>
    </row>
    <row r="957" spans="1:2">
      <c r="A957" s="4">
        <v>952</v>
      </c>
      <c r="B957" s="6" t="str">
        <f>"201402000127"</f>
        <v>201402000127</v>
      </c>
    </row>
    <row r="958" spans="1:2">
      <c r="A958" s="4">
        <v>953</v>
      </c>
      <c r="B958" s="6" t="str">
        <f>"201402000162"</f>
        <v>201402000162</v>
      </c>
    </row>
    <row r="959" spans="1:2">
      <c r="A959" s="4">
        <v>954</v>
      </c>
      <c r="B959" s="6" t="str">
        <f>"201402001850"</f>
        <v>201402001850</v>
      </c>
    </row>
    <row r="960" spans="1:2">
      <c r="A960" s="4">
        <v>955</v>
      </c>
      <c r="B960" s="6" t="str">
        <f>"201402002203"</f>
        <v>201402002203</v>
      </c>
    </row>
    <row r="961" spans="1:2">
      <c r="A961" s="4">
        <v>956</v>
      </c>
      <c r="B961" s="6" t="str">
        <f>"201402002595"</f>
        <v>201402002595</v>
      </c>
    </row>
    <row r="962" spans="1:2">
      <c r="A962" s="4">
        <v>957</v>
      </c>
      <c r="B962" s="6" t="str">
        <f>"201402002614"</f>
        <v>201402002614</v>
      </c>
    </row>
    <row r="963" spans="1:2">
      <c r="A963" s="4">
        <v>958</v>
      </c>
      <c r="B963" s="6" t="str">
        <f>"201402002688"</f>
        <v>201402002688</v>
      </c>
    </row>
    <row r="964" spans="1:2">
      <c r="A964" s="4">
        <v>959</v>
      </c>
      <c r="B964" s="6" t="str">
        <f>"201402002833"</f>
        <v>201402002833</v>
      </c>
    </row>
    <row r="965" spans="1:2">
      <c r="A965" s="4">
        <v>960</v>
      </c>
      <c r="B965" s="6" t="str">
        <f>"201402003324"</f>
        <v>201402003324</v>
      </c>
    </row>
    <row r="966" spans="1:2">
      <c r="A966" s="4">
        <v>961</v>
      </c>
      <c r="B966" s="6" t="str">
        <f>"201402003531"</f>
        <v>201402003531</v>
      </c>
    </row>
    <row r="967" spans="1:2">
      <c r="A967" s="4">
        <v>962</v>
      </c>
      <c r="B967" s="6" t="str">
        <f>"201402003655"</f>
        <v>201402003655</v>
      </c>
    </row>
    <row r="968" spans="1:2">
      <c r="A968" s="4">
        <v>963</v>
      </c>
      <c r="B968" s="6" t="str">
        <f>"201402003811"</f>
        <v>201402003811</v>
      </c>
    </row>
    <row r="969" spans="1:2">
      <c r="A969" s="4">
        <v>964</v>
      </c>
      <c r="B969" s="6" t="str">
        <f>"201402005050"</f>
        <v>201402005050</v>
      </c>
    </row>
    <row r="970" spans="1:2">
      <c r="A970" s="4">
        <v>965</v>
      </c>
      <c r="B970" s="6" t="str">
        <f>"201402005289"</f>
        <v>201402005289</v>
      </c>
    </row>
    <row r="971" spans="1:2">
      <c r="A971" s="4">
        <v>966</v>
      </c>
      <c r="B971" s="6" t="str">
        <f>"201402005659"</f>
        <v>201402005659</v>
      </c>
    </row>
    <row r="972" spans="1:2">
      <c r="A972" s="4">
        <v>967</v>
      </c>
      <c r="B972" s="6" t="str">
        <f>"201402006281"</f>
        <v>201402006281</v>
      </c>
    </row>
    <row r="973" spans="1:2">
      <c r="A973" s="4">
        <v>968</v>
      </c>
      <c r="B973" s="6" t="str">
        <f>"201402007572"</f>
        <v>201402007572</v>
      </c>
    </row>
    <row r="974" spans="1:2">
      <c r="A974" s="4">
        <v>969</v>
      </c>
      <c r="B974" s="6" t="str">
        <f>"201402007705"</f>
        <v>201402007705</v>
      </c>
    </row>
    <row r="975" spans="1:2">
      <c r="A975" s="4">
        <v>970</v>
      </c>
      <c r="B975" s="6" t="str">
        <f>"201402008221"</f>
        <v>201402008221</v>
      </c>
    </row>
    <row r="976" spans="1:2">
      <c r="A976" s="4">
        <v>971</v>
      </c>
      <c r="B976" s="6" t="str">
        <f>"201402008293"</f>
        <v>201402008293</v>
      </c>
    </row>
    <row r="977" spans="1:2">
      <c r="A977" s="4">
        <v>972</v>
      </c>
      <c r="B977" s="6" t="str">
        <f>"201402008515"</f>
        <v>201402008515</v>
      </c>
    </row>
    <row r="978" spans="1:2">
      <c r="A978" s="4">
        <v>973</v>
      </c>
      <c r="B978" s="6" t="str">
        <f>"201402008657"</f>
        <v>201402008657</v>
      </c>
    </row>
    <row r="979" spans="1:2">
      <c r="A979" s="4">
        <v>974</v>
      </c>
      <c r="B979" s="6" t="str">
        <f>"201402009015"</f>
        <v>201402009015</v>
      </c>
    </row>
    <row r="980" spans="1:2">
      <c r="A980" s="4">
        <v>975</v>
      </c>
      <c r="B980" s="6" t="str">
        <f>"201402009343"</f>
        <v>201402009343</v>
      </c>
    </row>
    <row r="981" spans="1:2">
      <c r="A981" s="4">
        <v>976</v>
      </c>
      <c r="B981" s="6" t="str">
        <f>"201402009381"</f>
        <v>201402009381</v>
      </c>
    </row>
    <row r="982" spans="1:2">
      <c r="A982" s="4">
        <v>977</v>
      </c>
      <c r="B982" s="6" t="str">
        <f>"201402009610"</f>
        <v>201402009610</v>
      </c>
    </row>
    <row r="983" spans="1:2">
      <c r="A983" s="4">
        <v>978</v>
      </c>
      <c r="B983" s="6" t="str">
        <f>"201402009646"</f>
        <v>201402009646</v>
      </c>
    </row>
    <row r="984" spans="1:2">
      <c r="A984" s="4">
        <v>979</v>
      </c>
      <c r="B984" s="6" t="str">
        <f>"201402009758"</f>
        <v>201402009758</v>
      </c>
    </row>
    <row r="985" spans="1:2">
      <c r="A985" s="4">
        <v>980</v>
      </c>
      <c r="B985" s="6" t="str">
        <f>"201402010085"</f>
        <v>201402010085</v>
      </c>
    </row>
    <row r="986" spans="1:2">
      <c r="A986" s="4">
        <v>981</v>
      </c>
      <c r="B986" s="6" t="str">
        <f>"201402010255"</f>
        <v>201402010255</v>
      </c>
    </row>
    <row r="987" spans="1:2">
      <c r="A987" s="4">
        <v>982</v>
      </c>
      <c r="B987" s="6" t="str">
        <f>"201402010760"</f>
        <v>201402010760</v>
      </c>
    </row>
    <row r="988" spans="1:2">
      <c r="A988" s="4">
        <v>983</v>
      </c>
      <c r="B988" s="6" t="str">
        <f>"201402011647"</f>
        <v>201402011647</v>
      </c>
    </row>
    <row r="989" spans="1:2">
      <c r="A989" s="4">
        <v>984</v>
      </c>
      <c r="B989" s="6" t="str">
        <f>"201402011772"</f>
        <v>201402011772</v>
      </c>
    </row>
    <row r="990" spans="1:2">
      <c r="A990" s="4">
        <v>985</v>
      </c>
      <c r="B990" s="6" t="str">
        <f>"201402011985"</f>
        <v>201402011985</v>
      </c>
    </row>
    <row r="991" spans="1:2">
      <c r="A991" s="4">
        <v>986</v>
      </c>
      <c r="B991" s="6" t="str">
        <f>"201402012035"</f>
        <v>201402012035</v>
      </c>
    </row>
    <row r="992" spans="1:2">
      <c r="A992" s="4">
        <v>987</v>
      </c>
      <c r="B992" s="6" t="str">
        <f>"201402012062"</f>
        <v>201402012062</v>
      </c>
    </row>
    <row r="993" spans="1:2">
      <c r="A993" s="4">
        <v>988</v>
      </c>
      <c r="B993" s="6" t="str">
        <f>"201402012465"</f>
        <v>201402012465</v>
      </c>
    </row>
    <row r="994" spans="1:2">
      <c r="A994" s="4">
        <v>989</v>
      </c>
      <c r="B994" s="6" t="str">
        <f>"201403000203"</f>
        <v>201403000203</v>
      </c>
    </row>
    <row r="995" spans="1:2">
      <c r="A995" s="4">
        <v>990</v>
      </c>
      <c r="B995" s="6" t="str">
        <f>"201404000128"</f>
        <v>201404000128</v>
      </c>
    </row>
    <row r="996" spans="1:2">
      <c r="A996" s="4">
        <v>991</v>
      </c>
      <c r="B996" s="6" t="str">
        <f>"201405001091"</f>
        <v>201405001091</v>
      </c>
    </row>
    <row r="997" spans="1:2">
      <c r="A997" s="4">
        <v>992</v>
      </c>
      <c r="B997" s="6" t="str">
        <f>"201405001330"</f>
        <v>201405001330</v>
      </c>
    </row>
    <row r="998" spans="1:2">
      <c r="A998" s="4">
        <v>993</v>
      </c>
      <c r="B998" s="6" t="str">
        <f>"201405001345"</f>
        <v>201405001345</v>
      </c>
    </row>
    <row r="999" spans="1:2">
      <c r="A999" s="4">
        <v>994</v>
      </c>
      <c r="B999" s="6" t="str">
        <f>"201405001793"</f>
        <v>201405001793</v>
      </c>
    </row>
    <row r="1000" spans="1:2">
      <c r="A1000" s="4">
        <v>995</v>
      </c>
      <c r="B1000" s="6" t="str">
        <f>"201406000046"</f>
        <v>201406000046</v>
      </c>
    </row>
    <row r="1001" spans="1:2">
      <c r="A1001" s="4">
        <v>996</v>
      </c>
      <c r="B1001" s="6" t="str">
        <f>"201406002304"</f>
        <v>201406002304</v>
      </c>
    </row>
    <row r="1002" spans="1:2">
      <c r="A1002" s="4">
        <v>997</v>
      </c>
      <c r="B1002" s="6" t="str">
        <f>"201406002377"</f>
        <v>201406002377</v>
      </c>
    </row>
    <row r="1003" spans="1:2">
      <c r="A1003" s="4">
        <v>998</v>
      </c>
      <c r="B1003" s="6" t="str">
        <f>"201406003485"</f>
        <v>201406003485</v>
      </c>
    </row>
    <row r="1004" spans="1:2">
      <c r="A1004" s="4">
        <v>999</v>
      </c>
      <c r="B1004" s="6" t="str">
        <f>"201406004486"</f>
        <v>201406004486</v>
      </c>
    </row>
    <row r="1005" spans="1:2">
      <c r="A1005" s="4">
        <v>1000</v>
      </c>
      <c r="B1005" s="6" t="str">
        <f>"201406005257"</f>
        <v>201406005257</v>
      </c>
    </row>
    <row r="1006" spans="1:2">
      <c r="A1006" s="4">
        <v>1001</v>
      </c>
      <c r="B1006" s="6" t="str">
        <f>"201406005581"</f>
        <v>201406005581</v>
      </c>
    </row>
    <row r="1007" spans="1:2">
      <c r="A1007" s="4">
        <v>1002</v>
      </c>
      <c r="B1007" s="6" t="str">
        <f>"201406005611"</f>
        <v>201406005611</v>
      </c>
    </row>
    <row r="1008" spans="1:2">
      <c r="A1008" s="4">
        <v>1003</v>
      </c>
      <c r="B1008" s="6" t="str">
        <f>"201406006243"</f>
        <v>201406006243</v>
      </c>
    </row>
    <row r="1009" spans="1:2">
      <c r="A1009" s="4">
        <v>1004</v>
      </c>
      <c r="B1009" s="6" t="str">
        <f>"201406006763"</f>
        <v>201406006763</v>
      </c>
    </row>
    <row r="1010" spans="1:2">
      <c r="A1010" s="4">
        <v>1005</v>
      </c>
      <c r="B1010" s="6" t="str">
        <f>"201406007565"</f>
        <v>201406007565</v>
      </c>
    </row>
    <row r="1011" spans="1:2">
      <c r="A1011" s="4">
        <v>1006</v>
      </c>
      <c r="B1011" s="6" t="str">
        <f>"201406007626"</f>
        <v>201406007626</v>
      </c>
    </row>
    <row r="1012" spans="1:2">
      <c r="A1012" s="4">
        <v>1007</v>
      </c>
      <c r="B1012" s="6" t="str">
        <f>"201406008061"</f>
        <v>201406008061</v>
      </c>
    </row>
    <row r="1013" spans="1:2">
      <c r="A1013" s="4">
        <v>1008</v>
      </c>
      <c r="B1013" s="6" t="str">
        <f>"201406008077"</f>
        <v>201406008077</v>
      </c>
    </row>
    <row r="1014" spans="1:2">
      <c r="A1014" s="4">
        <v>1009</v>
      </c>
      <c r="B1014" s="6" t="str">
        <f>"201406008351"</f>
        <v>201406008351</v>
      </c>
    </row>
    <row r="1015" spans="1:2">
      <c r="A1015" s="4">
        <v>1010</v>
      </c>
      <c r="B1015" s="6" t="str">
        <f>"201406008565"</f>
        <v>201406008565</v>
      </c>
    </row>
    <row r="1016" spans="1:2">
      <c r="A1016" s="4">
        <v>1011</v>
      </c>
      <c r="B1016" s="6" t="str">
        <f>"201406008613"</f>
        <v>201406008613</v>
      </c>
    </row>
    <row r="1017" spans="1:2">
      <c r="A1017" s="4">
        <v>1012</v>
      </c>
      <c r="B1017" s="6" t="str">
        <f>"201406008889"</f>
        <v>201406008889</v>
      </c>
    </row>
    <row r="1018" spans="1:2">
      <c r="A1018" s="4">
        <v>1013</v>
      </c>
      <c r="B1018" s="6" t="str">
        <f>"201406009731"</f>
        <v>201406009731</v>
      </c>
    </row>
    <row r="1019" spans="1:2">
      <c r="A1019" s="4">
        <v>1014</v>
      </c>
      <c r="B1019" s="6" t="str">
        <f>"201406010539"</f>
        <v>201406010539</v>
      </c>
    </row>
    <row r="1020" spans="1:2">
      <c r="A1020" s="4">
        <v>1015</v>
      </c>
      <c r="B1020" s="6" t="str">
        <f>"201406010817"</f>
        <v>201406010817</v>
      </c>
    </row>
    <row r="1021" spans="1:2">
      <c r="A1021" s="4">
        <v>1016</v>
      </c>
      <c r="B1021" s="6" t="str">
        <f>"201406011341"</f>
        <v>201406011341</v>
      </c>
    </row>
    <row r="1022" spans="1:2">
      <c r="A1022" s="4">
        <v>1017</v>
      </c>
      <c r="B1022" s="6" t="str">
        <f>"201406011650"</f>
        <v>201406011650</v>
      </c>
    </row>
    <row r="1023" spans="1:2">
      <c r="A1023" s="4">
        <v>1018</v>
      </c>
      <c r="B1023" s="6" t="str">
        <f>"201406012479"</f>
        <v>201406012479</v>
      </c>
    </row>
    <row r="1024" spans="1:2">
      <c r="A1024" s="4">
        <v>1019</v>
      </c>
      <c r="B1024" s="6" t="str">
        <f>"201406012664"</f>
        <v>201406012664</v>
      </c>
    </row>
    <row r="1025" spans="1:2">
      <c r="A1025" s="4">
        <v>1020</v>
      </c>
      <c r="B1025" s="6" t="str">
        <f>"201406012986"</f>
        <v>201406012986</v>
      </c>
    </row>
    <row r="1026" spans="1:2">
      <c r="A1026" s="4">
        <v>1021</v>
      </c>
      <c r="B1026" s="6" t="str">
        <f>"201406013117"</f>
        <v>201406013117</v>
      </c>
    </row>
    <row r="1027" spans="1:2">
      <c r="A1027" s="4">
        <v>1022</v>
      </c>
      <c r="B1027" s="6" t="str">
        <f>"201406013352"</f>
        <v>201406013352</v>
      </c>
    </row>
    <row r="1028" spans="1:2">
      <c r="A1028" s="4">
        <v>1023</v>
      </c>
      <c r="B1028" s="6" t="str">
        <f>"201406013684"</f>
        <v>201406013684</v>
      </c>
    </row>
    <row r="1029" spans="1:2">
      <c r="A1029" s="4">
        <v>1024</v>
      </c>
      <c r="B1029" s="6" t="str">
        <f>"201406013833"</f>
        <v>201406013833</v>
      </c>
    </row>
    <row r="1030" spans="1:2">
      <c r="A1030" s="4">
        <v>1025</v>
      </c>
      <c r="B1030" s="6" t="str">
        <f>"201406013851"</f>
        <v>201406013851</v>
      </c>
    </row>
    <row r="1031" spans="1:2">
      <c r="A1031" s="4">
        <v>1026</v>
      </c>
      <c r="B1031" s="6" t="str">
        <f>"201406014779"</f>
        <v>201406014779</v>
      </c>
    </row>
    <row r="1032" spans="1:2">
      <c r="A1032" s="4">
        <v>1027</v>
      </c>
      <c r="B1032" s="6" t="str">
        <f>"201406015293"</f>
        <v>201406015293</v>
      </c>
    </row>
    <row r="1033" spans="1:2">
      <c r="A1033" s="4">
        <v>1028</v>
      </c>
      <c r="B1033" s="6" t="str">
        <f>"201406015381"</f>
        <v>201406015381</v>
      </c>
    </row>
    <row r="1034" spans="1:2">
      <c r="A1034" s="4">
        <v>1029</v>
      </c>
      <c r="B1034" s="6" t="str">
        <f>"201406016067"</f>
        <v>201406016067</v>
      </c>
    </row>
    <row r="1035" spans="1:2">
      <c r="A1035" s="4">
        <v>1030</v>
      </c>
      <c r="B1035" s="6" t="str">
        <f>"201406017472"</f>
        <v>201406017472</v>
      </c>
    </row>
    <row r="1036" spans="1:2">
      <c r="A1036" s="4">
        <v>1031</v>
      </c>
      <c r="B1036" s="6" t="str">
        <f>"201406018202"</f>
        <v>201406018202</v>
      </c>
    </row>
    <row r="1037" spans="1:2">
      <c r="A1037" s="4">
        <v>1032</v>
      </c>
      <c r="B1037" s="6" t="str">
        <f>"201406018885"</f>
        <v>201406018885</v>
      </c>
    </row>
    <row r="1038" spans="1:2">
      <c r="A1038" s="4">
        <v>1033</v>
      </c>
      <c r="B1038" s="6" t="str">
        <f>"201408000247"</f>
        <v>201408000247</v>
      </c>
    </row>
    <row r="1039" spans="1:2">
      <c r="A1039" s="4">
        <v>1034</v>
      </c>
      <c r="B1039" s="6" t="str">
        <f>"201409000032"</f>
        <v>201409000032</v>
      </c>
    </row>
    <row r="1040" spans="1:2">
      <c r="A1040" s="4">
        <v>1035</v>
      </c>
      <c r="B1040" s="6" t="str">
        <f>"201409000468"</f>
        <v>201409000468</v>
      </c>
    </row>
    <row r="1041" spans="1:2">
      <c r="A1041" s="4">
        <v>1036</v>
      </c>
      <c r="B1041" s="6" t="str">
        <f>"201409000690"</f>
        <v>201409000690</v>
      </c>
    </row>
    <row r="1042" spans="1:2">
      <c r="A1042" s="4">
        <v>1037</v>
      </c>
      <c r="B1042" s="6" t="str">
        <f>"201409001096"</f>
        <v>201409001096</v>
      </c>
    </row>
    <row r="1043" spans="1:2">
      <c r="A1043" s="4">
        <v>1038</v>
      </c>
      <c r="B1043" s="6" t="str">
        <f>"201409001241"</f>
        <v>201409001241</v>
      </c>
    </row>
    <row r="1044" spans="1:2">
      <c r="A1044" s="4">
        <v>1039</v>
      </c>
      <c r="B1044" s="6" t="str">
        <f>"201409001256"</f>
        <v>201409001256</v>
      </c>
    </row>
    <row r="1045" spans="1:2">
      <c r="A1045" s="4">
        <v>1040</v>
      </c>
      <c r="B1045" s="6" t="str">
        <f>"201409001265"</f>
        <v>201409001265</v>
      </c>
    </row>
    <row r="1046" spans="1:2">
      <c r="A1046" s="4">
        <v>1041</v>
      </c>
      <c r="B1046" s="6" t="str">
        <f>"201409001513"</f>
        <v>201409001513</v>
      </c>
    </row>
    <row r="1047" spans="1:2">
      <c r="A1047" s="4">
        <v>1042</v>
      </c>
      <c r="B1047" s="6" t="str">
        <f>"201409001754"</f>
        <v>201409001754</v>
      </c>
    </row>
    <row r="1048" spans="1:2">
      <c r="A1048" s="4">
        <v>1043</v>
      </c>
      <c r="B1048" s="6" t="str">
        <f>"201409001789"</f>
        <v>201409001789</v>
      </c>
    </row>
    <row r="1049" spans="1:2">
      <c r="A1049" s="4">
        <v>1044</v>
      </c>
      <c r="B1049" s="6" t="str">
        <f>"201409001908"</f>
        <v>201409001908</v>
      </c>
    </row>
    <row r="1050" spans="1:2">
      <c r="A1050" s="4">
        <v>1045</v>
      </c>
      <c r="B1050" s="6" t="str">
        <f>"201409001986"</f>
        <v>201409001986</v>
      </c>
    </row>
    <row r="1051" spans="1:2">
      <c r="A1051" s="4">
        <v>1046</v>
      </c>
      <c r="B1051" s="6" t="str">
        <f>"201409002145"</f>
        <v>201409002145</v>
      </c>
    </row>
    <row r="1052" spans="1:2">
      <c r="A1052" s="4">
        <v>1047</v>
      </c>
      <c r="B1052" s="6" t="str">
        <f>"201409002331"</f>
        <v>201409002331</v>
      </c>
    </row>
    <row r="1053" spans="1:2">
      <c r="A1053" s="4">
        <v>1048</v>
      </c>
      <c r="B1053" s="6" t="str">
        <f>"201409002562"</f>
        <v>201409002562</v>
      </c>
    </row>
    <row r="1054" spans="1:2">
      <c r="A1054" s="4">
        <v>1049</v>
      </c>
      <c r="B1054" s="6" t="str">
        <f>"201409002597"</f>
        <v>201409002597</v>
      </c>
    </row>
    <row r="1055" spans="1:2">
      <c r="A1055" s="4">
        <v>1050</v>
      </c>
      <c r="B1055" s="6" t="str">
        <f>"201409002880"</f>
        <v>201409002880</v>
      </c>
    </row>
    <row r="1056" spans="1:2">
      <c r="A1056" s="4">
        <v>1051</v>
      </c>
      <c r="B1056" s="6" t="str">
        <f>"201409002911"</f>
        <v>201409002911</v>
      </c>
    </row>
    <row r="1057" spans="1:2">
      <c r="A1057" s="4">
        <v>1052</v>
      </c>
      <c r="B1057" s="6" t="str">
        <f>"201409002933"</f>
        <v>201409002933</v>
      </c>
    </row>
    <row r="1058" spans="1:2">
      <c r="A1058" s="4">
        <v>1053</v>
      </c>
      <c r="B1058" s="6" t="str">
        <f>"201409003060"</f>
        <v>201409003060</v>
      </c>
    </row>
    <row r="1059" spans="1:2">
      <c r="A1059" s="4">
        <v>1054</v>
      </c>
      <c r="B1059" s="6" t="str">
        <f>"201409003074"</f>
        <v>201409003074</v>
      </c>
    </row>
    <row r="1060" spans="1:2">
      <c r="A1060" s="4">
        <v>1055</v>
      </c>
      <c r="B1060" s="6" t="str">
        <f>"201409003251"</f>
        <v>201409003251</v>
      </c>
    </row>
    <row r="1061" spans="1:2">
      <c r="A1061" s="4">
        <v>1056</v>
      </c>
      <c r="B1061" s="6" t="str">
        <f>"201409003590"</f>
        <v>201409003590</v>
      </c>
    </row>
    <row r="1062" spans="1:2">
      <c r="A1062" s="4">
        <v>1057</v>
      </c>
      <c r="B1062" s="6" t="str">
        <f>"201409003763"</f>
        <v>201409003763</v>
      </c>
    </row>
    <row r="1063" spans="1:2">
      <c r="A1063" s="4">
        <v>1058</v>
      </c>
      <c r="B1063" s="6" t="str">
        <f>"201409003859"</f>
        <v>201409003859</v>
      </c>
    </row>
    <row r="1064" spans="1:2">
      <c r="A1064" s="4">
        <v>1059</v>
      </c>
      <c r="B1064" s="6" t="str">
        <f>"201409003909"</f>
        <v>201409003909</v>
      </c>
    </row>
    <row r="1065" spans="1:2">
      <c r="A1065" s="4">
        <v>1060</v>
      </c>
      <c r="B1065" s="6" t="str">
        <f>"201409003924"</f>
        <v>201409003924</v>
      </c>
    </row>
    <row r="1066" spans="1:2">
      <c r="A1066" s="4">
        <v>1061</v>
      </c>
      <c r="B1066" s="6" t="str">
        <f>"201409004070"</f>
        <v>201409004070</v>
      </c>
    </row>
    <row r="1067" spans="1:2">
      <c r="A1067" s="4">
        <v>1062</v>
      </c>
      <c r="B1067" s="6" t="str">
        <f>"201409004071"</f>
        <v>201409004071</v>
      </c>
    </row>
    <row r="1068" spans="1:2">
      <c r="A1068" s="4">
        <v>1063</v>
      </c>
      <c r="B1068" s="6" t="str">
        <f>"201409004475"</f>
        <v>201409004475</v>
      </c>
    </row>
    <row r="1069" spans="1:2">
      <c r="A1069" s="4">
        <v>1064</v>
      </c>
      <c r="B1069" s="6" t="str">
        <f>"201409004649"</f>
        <v>201409004649</v>
      </c>
    </row>
    <row r="1070" spans="1:2">
      <c r="A1070" s="4">
        <v>1065</v>
      </c>
      <c r="B1070" s="6" t="str">
        <f>"201409004767"</f>
        <v>201409004767</v>
      </c>
    </row>
    <row r="1071" spans="1:2">
      <c r="A1071" s="4">
        <v>1066</v>
      </c>
      <c r="B1071" s="6" t="str">
        <f>"201409004991"</f>
        <v>201409004991</v>
      </c>
    </row>
    <row r="1072" spans="1:2">
      <c r="A1072" s="4">
        <v>1067</v>
      </c>
      <c r="B1072" s="6" t="str">
        <f>"201409005004"</f>
        <v>201409005004</v>
      </c>
    </row>
    <row r="1073" spans="1:2">
      <c r="A1073" s="4">
        <v>1068</v>
      </c>
      <c r="B1073" s="6" t="str">
        <f>"201409005373"</f>
        <v>201409005373</v>
      </c>
    </row>
    <row r="1074" spans="1:2">
      <c r="A1074" s="4">
        <v>1069</v>
      </c>
      <c r="B1074" s="6" t="str">
        <f>"201409005768"</f>
        <v>201409005768</v>
      </c>
    </row>
    <row r="1075" spans="1:2">
      <c r="A1075" s="4">
        <v>1070</v>
      </c>
      <c r="B1075" s="6" t="str">
        <f>"201409006190"</f>
        <v>201409006190</v>
      </c>
    </row>
    <row r="1076" spans="1:2">
      <c r="A1076" s="4">
        <v>1071</v>
      </c>
      <c r="B1076" s="6" t="str">
        <f>"201410000169"</f>
        <v>201410000169</v>
      </c>
    </row>
    <row r="1077" spans="1:2">
      <c r="A1077" s="4">
        <v>1072</v>
      </c>
      <c r="B1077" s="6" t="str">
        <f>"201410000545"</f>
        <v>201410000545</v>
      </c>
    </row>
    <row r="1078" spans="1:2">
      <c r="A1078" s="4">
        <v>1073</v>
      </c>
      <c r="B1078" s="6" t="str">
        <f>"201410000706"</f>
        <v>201410000706</v>
      </c>
    </row>
    <row r="1079" spans="1:2">
      <c r="A1079" s="4">
        <v>1074</v>
      </c>
      <c r="B1079" s="6" t="str">
        <f>"201410001401"</f>
        <v>201410001401</v>
      </c>
    </row>
    <row r="1080" spans="1:2">
      <c r="A1080" s="4">
        <v>1075</v>
      </c>
      <c r="B1080" s="6" t="str">
        <f>"201410001587"</f>
        <v>201410001587</v>
      </c>
    </row>
    <row r="1081" spans="1:2">
      <c r="A1081" s="4">
        <v>1076</v>
      </c>
      <c r="B1081" s="6" t="str">
        <f>"201410002111"</f>
        <v>201410002111</v>
      </c>
    </row>
    <row r="1082" spans="1:2">
      <c r="A1082" s="4">
        <v>1077</v>
      </c>
      <c r="B1082" s="6" t="str">
        <f>"201410002948"</f>
        <v>201410002948</v>
      </c>
    </row>
    <row r="1083" spans="1:2">
      <c r="A1083" s="4">
        <v>1078</v>
      </c>
      <c r="B1083" s="6" t="str">
        <f>"201410002949"</f>
        <v>201410002949</v>
      </c>
    </row>
    <row r="1084" spans="1:2">
      <c r="A1084" s="4">
        <v>1079</v>
      </c>
      <c r="B1084" s="6" t="str">
        <f>"201410003040"</f>
        <v>201410003040</v>
      </c>
    </row>
    <row r="1085" spans="1:2">
      <c r="A1085" s="4">
        <v>1080</v>
      </c>
      <c r="B1085" s="6" t="str">
        <f>"201410003248"</f>
        <v>201410003248</v>
      </c>
    </row>
    <row r="1086" spans="1:2">
      <c r="A1086" s="4">
        <v>1081</v>
      </c>
      <c r="B1086" s="6" t="str">
        <f>"201410003271"</f>
        <v>201410003271</v>
      </c>
    </row>
    <row r="1087" spans="1:2">
      <c r="A1087" s="4">
        <v>1082</v>
      </c>
      <c r="B1087" s="6" t="str">
        <f>"201410003302"</f>
        <v>201410003302</v>
      </c>
    </row>
    <row r="1088" spans="1:2">
      <c r="A1088" s="4">
        <v>1083</v>
      </c>
      <c r="B1088" s="6" t="str">
        <f>"201410003588"</f>
        <v>201410003588</v>
      </c>
    </row>
    <row r="1089" spans="1:2">
      <c r="A1089" s="4">
        <v>1084</v>
      </c>
      <c r="B1089" s="6" t="str">
        <f>"201410003714"</f>
        <v>201410003714</v>
      </c>
    </row>
    <row r="1090" spans="1:2">
      <c r="A1090" s="4">
        <v>1085</v>
      </c>
      <c r="B1090" s="6" t="str">
        <f>"201410003927"</f>
        <v>201410003927</v>
      </c>
    </row>
    <row r="1091" spans="1:2">
      <c r="A1091" s="4">
        <v>1086</v>
      </c>
      <c r="B1091" s="6" t="str">
        <f>"201410003986"</f>
        <v>201410003986</v>
      </c>
    </row>
    <row r="1092" spans="1:2">
      <c r="A1092" s="4">
        <v>1087</v>
      </c>
      <c r="B1092" s="6" t="str">
        <f>"201410005374"</f>
        <v>201410005374</v>
      </c>
    </row>
    <row r="1093" spans="1:2">
      <c r="A1093" s="4">
        <v>1088</v>
      </c>
      <c r="B1093" s="6" t="str">
        <f>"201410005629"</f>
        <v>201410005629</v>
      </c>
    </row>
    <row r="1094" spans="1:2">
      <c r="A1094" s="4">
        <v>1089</v>
      </c>
      <c r="B1094" s="6" t="str">
        <f>"201410005745"</f>
        <v>201410005745</v>
      </c>
    </row>
    <row r="1095" spans="1:2">
      <c r="A1095" s="4">
        <v>1090</v>
      </c>
      <c r="B1095" s="6" t="str">
        <f>"201410005968"</f>
        <v>201410005968</v>
      </c>
    </row>
    <row r="1096" spans="1:2">
      <c r="A1096" s="4">
        <v>1091</v>
      </c>
      <c r="B1096" s="6" t="str">
        <f>"201410006248"</f>
        <v>201410006248</v>
      </c>
    </row>
    <row r="1097" spans="1:2">
      <c r="A1097" s="4">
        <v>1092</v>
      </c>
      <c r="B1097" s="6" t="str">
        <f>"201410006526"</f>
        <v>201410006526</v>
      </c>
    </row>
    <row r="1098" spans="1:2">
      <c r="A1098" s="4">
        <v>1093</v>
      </c>
      <c r="B1098" s="6" t="str">
        <f>"201410006659"</f>
        <v>201410006659</v>
      </c>
    </row>
    <row r="1099" spans="1:2">
      <c r="A1099" s="4">
        <v>1094</v>
      </c>
      <c r="B1099" s="6" t="str">
        <f>"201410007005"</f>
        <v>201410007005</v>
      </c>
    </row>
    <row r="1100" spans="1:2">
      <c r="A1100" s="4">
        <v>1095</v>
      </c>
      <c r="B1100" s="6" t="str">
        <f>"201410007026"</f>
        <v>201410007026</v>
      </c>
    </row>
    <row r="1101" spans="1:2">
      <c r="A1101" s="4">
        <v>1096</v>
      </c>
      <c r="B1101" s="6" t="str">
        <f>"201410007473"</f>
        <v>201410007473</v>
      </c>
    </row>
    <row r="1102" spans="1:2">
      <c r="A1102" s="4">
        <v>1097</v>
      </c>
      <c r="B1102" s="6" t="str">
        <f>"201410008574"</f>
        <v>201410008574</v>
      </c>
    </row>
    <row r="1103" spans="1:2">
      <c r="A1103" s="4">
        <v>1098</v>
      </c>
      <c r="B1103" s="6" t="str">
        <f>"201410008720"</f>
        <v>201410008720</v>
      </c>
    </row>
    <row r="1104" spans="1:2">
      <c r="A1104" s="4">
        <v>1099</v>
      </c>
      <c r="B1104" s="6" t="str">
        <f>"201410008990"</f>
        <v>201410008990</v>
      </c>
    </row>
    <row r="1105" spans="1:2">
      <c r="A1105" s="4">
        <v>1100</v>
      </c>
      <c r="B1105" s="6" t="str">
        <f>"201410009582"</f>
        <v>201410009582</v>
      </c>
    </row>
    <row r="1106" spans="1:2">
      <c r="A1106" s="4">
        <v>1101</v>
      </c>
      <c r="B1106" s="6" t="str">
        <f>"201410009632"</f>
        <v>201410009632</v>
      </c>
    </row>
    <row r="1107" spans="1:2">
      <c r="A1107" s="4">
        <v>1102</v>
      </c>
      <c r="B1107" s="6" t="str">
        <f>"201410009735"</f>
        <v>201410009735</v>
      </c>
    </row>
    <row r="1108" spans="1:2">
      <c r="A1108" s="4">
        <v>1103</v>
      </c>
      <c r="B1108" s="6" t="str">
        <f>"201410009998"</f>
        <v>201410009998</v>
      </c>
    </row>
    <row r="1109" spans="1:2">
      <c r="A1109" s="4">
        <v>1104</v>
      </c>
      <c r="B1109" s="6" t="str">
        <f>"201410010392"</f>
        <v>201410010392</v>
      </c>
    </row>
    <row r="1110" spans="1:2">
      <c r="A1110" s="4">
        <v>1105</v>
      </c>
      <c r="B1110" s="6" t="str">
        <f>"201410010697"</f>
        <v>201410010697</v>
      </c>
    </row>
    <row r="1111" spans="1:2">
      <c r="A1111" s="4">
        <v>1106</v>
      </c>
      <c r="B1111" s="6" t="str">
        <f>"201410010934"</f>
        <v>201410010934</v>
      </c>
    </row>
    <row r="1112" spans="1:2">
      <c r="A1112" s="4">
        <v>1107</v>
      </c>
      <c r="B1112" s="6" t="str">
        <f>"201410010975"</f>
        <v>201410010975</v>
      </c>
    </row>
    <row r="1113" spans="1:2">
      <c r="A1113" s="4">
        <v>1108</v>
      </c>
      <c r="B1113" s="6" t="str">
        <f>"201410011119"</f>
        <v>201410011119</v>
      </c>
    </row>
    <row r="1114" spans="1:2">
      <c r="A1114" s="4">
        <v>1109</v>
      </c>
      <c r="B1114" s="6" t="str">
        <f>"201410011186"</f>
        <v>201410011186</v>
      </c>
    </row>
    <row r="1115" spans="1:2">
      <c r="A1115" s="4">
        <v>1110</v>
      </c>
      <c r="B1115" s="6" t="str">
        <f>"201410011264"</f>
        <v>201410011264</v>
      </c>
    </row>
    <row r="1116" spans="1:2">
      <c r="A1116" s="4">
        <v>1111</v>
      </c>
      <c r="B1116" s="6" t="str">
        <f>"201410011449"</f>
        <v>201410011449</v>
      </c>
    </row>
    <row r="1117" spans="1:2">
      <c r="A1117" s="4">
        <v>1112</v>
      </c>
      <c r="B1117" s="6" t="str">
        <f>"201410011595"</f>
        <v>201410011595</v>
      </c>
    </row>
    <row r="1118" spans="1:2">
      <c r="A1118" s="4">
        <v>1113</v>
      </c>
      <c r="B1118" s="6" t="str">
        <f>"201410011735"</f>
        <v>201410011735</v>
      </c>
    </row>
    <row r="1119" spans="1:2">
      <c r="A1119" s="4">
        <v>1114</v>
      </c>
      <c r="B1119" s="6" t="str">
        <f>"201410011929"</f>
        <v>201410011929</v>
      </c>
    </row>
    <row r="1120" spans="1:2">
      <c r="A1120" s="4">
        <v>1115</v>
      </c>
      <c r="B1120" s="6" t="str">
        <f>"201410012205"</f>
        <v>201410012205</v>
      </c>
    </row>
    <row r="1121" spans="1:2">
      <c r="A1121" s="4">
        <v>1116</v>
      </c>
      <c r="B1121" s="6" t="str">
        <f>"201410012261"</f>
        <v>201410012261</v>
      </c>
    </row>
    <row r="1122" spans="1:2">
      <c r="A1122" s="4">
        <v>1117</v>
      </c>
      <c r="B1122" s="6" t="str">
        <f>"201410012464"</f>
        <v>201410012464</v>
      </c>
    </row>
    <row r="1123" spans="1:2">
      <c r="A1123" s="4">
        <v>1118</v>
      </c>
      <c r="B1123" s="6" t="str">
        <f>"201410012665"</f>
        <v>201410012665</v>
      </c>
    </row>
    <row r="1124" spans="1:2">
      <c r="A1124" s="4">
        <v>1119</v>
      </c>
      <c r="B1124" s="6" t="str">
        <f>"201410012789"</f>
        <v>201410012789</v>
      </c>
    </row>
    <row r="1125" spans="1:2">
      <c r="A1125" s="4">
        <v>1120</v>
      </c>
      <c r="B1125" s="6" t="str">
        <f>"201411000292"</f>
        <v>201411000292</v>
      </c>
    </row>
    <row r="1126" spans="1:2">
      <c r="A1126" s="4">
        <v>1121</v>
      </c>
      <c r="B1126" s="6" t="str">
        <f>"201411000326"</f>
        <v>201411000326</v>
      </c>
    </row>
    <row r="1127" spans="1:2">
      <c r="A1127" s="4">
        <v>1122</v>
      </c>
      <c r="B1127" s="6" t="str">
        <f>"201411000770"</f>
        <v>201411000770</v>
      </c>
    </row>
    <row r="1128" spans="1:2">
      <c r="A1128" s="4">
        <v>1123</v>
      </c>
      <c r="B1128" s="6" t="str">
        <f>"201411001005"</f>
        <v>201411001005</v>
      </c>
    </row>
    <row r="1129" spans="1:2">
      <c r="A1129" s="4">
        <v>1124</v>
      </c>
      <c r="B1129" s="6" t="str">
        <f>"201411001146"</f>
        <v>201411001146</v>
      </c>
    </row>
    <row r="1130" spans="1:2">
      <c r="A1130" s="4">
        <v>1125</v>
      </c>
      <c r="B1130" s="6" t="str">
        <f>"201411001736"</f>
        <v>201411001736</v>
      </c>
    </row>
    <row r="1131" spans="1:2">
      <c r="A1131" s="4">
        <v>1126</v>
      </c>
      <c r="B1131" s="6" t="str">
        <f>"201411001914"</f>
        <v>201411001914</v>
      </c>
    </row>
    <row r="1132" spans="1:2">
      <c r="A1132" s="4">
        <v>1127</v>
      </c>
      <c r="B1132" s="6" t="str">
        <f>"201411002005"</f>
        <v>201411002005</v>
      </c>
    </row>
    <row r="1133" spans="1:2">
      <c r="A1133" s="4">
        <v>1128</v>
      </c>
      <c r="B1133" s="6" t="str">
        <f>"201411002679"</f>
        <v>201411002679</v>
      </c>
    </row>
    <row r="1134" spans="1:2">
      <c r="A1134" s="4">
        <v>1129</v>
      </c>
      <c r="B1134" s="6" t="str">
        <f>"201412001080"</f>
        <v>201412001080</v>
      </c>
    </row>
    <row r="1135" spans="1:2">
      <c r="A1135" s="4">
        <v>1130</v>
      </c>
      <c r="B1135" s="6" t="str">
        <f>"201412001517"</f>
        <v>201412001517</v>
      </c>
    </row>
    <row r="1136" spans="1:2">
      <c r="A1136" s="4">
        <v>1131</v>
      </c>
      <c r="B1136" s="6" t="str">
        <f>"201412001683"</f>
        <v>201412001683</v>
      </c>
    </row>
    <row r="1137" spans="1:2">
      <c r="A1137" s="4">
        <v>1132</v>
      </c>
      <c r="B1137" s="6" t="str">
        <f>"201412002196"</f>
        <v>201412002196</v>
      </c>
    </row>
    <row r="1138" spans="1:2">
      <c r="A1138" s="4">
        <v>1133</v>
      </c>
      <c r="B1138" s="6" t="str">
        <f>"201412002959"</f>
        <v>201412002959</v>
      </c>
    </row>
    <row r="1139" spans="1:2">
      <c r="A1139" s="4">
        <v>1134</v>
      </c>
      <c r="B1139" s="6" t="str">
        <f>"201412005345"</f>
        <v>201412005345</v>
      </c>
    </row>
    <row r="1140" spans="1:2">
      <c r="A1140" s="4">
        <v>1135</v>
      </c>
      <c r="B1140" s="6" t="str">
        <f>"201412007070"</f>
        <v>201412007070</v>
      </c>
    </row>
    <row r="1141" spans="1:2">
      <c r="A1141" s="4">
        <v>1136</v>
      </c>
      <c r="B1141" s="6" t="str">
        <f>"201501000156"</f>
        <v>201501000156</v>
      </c>
    </row>
    <row r="1142" spans="1:2">
      <c r="A1142" s="4">
        <v>1137</v>
      </c>
      <c r="B1142" s="6" t="str">
        <f>"201502002997"</f>
        <v>201502002997</v>
      </c>
    </row>
    <row r="1143" spans="1:2">
      <c r="A1143" s="4">
        <v>1138</v>
      </c>
      <c r="B1143" s="6" t="str">
        <f>"201502003737"</f>
        <v>201502003737</v>
      </c>
    </row>
    <row r="1144" spans="1:2">
      <c r="A1144" s="4">
        <v>1139</v>
      </c>
      <c r="B1144" s="6" t="str">
        <f>"201502003799"</f>
        <v>201502003799</v>
      </c>
    </row>
    <row r="1145" spans="1:2">
      <c r="A1145" s="4">
        <v>1140</v>
      </c>
      <c r="B1145" s="6" t="str">
        <f>"201502004098"</f>
        <v>201502004098</v>
      </c>
    </row>
    <row r="1146" spans="1:2">
      <c r="A1146" s="4">
        <v>1141</v>
      </c>
      <c r="B1146" s="6" t="str">
        <f>"201503000036"</f>
        <v>201503000036</v>
      </c>
    </row>
    <row r="1147" spans="1:2">
      <c r="A1147" s="4">
        <v>1142</v>
      </c>
      <c r="B1147" s="6" t="str">
        <f>"201503000388"</f>
        <v>201503000388</v>
      </c>
    </row>
    <row r="1148" spans="1:2">
      <c r="A1148" s="4">
        <v>1143</v>
      </c>
      <c r="B1148" s="6" t="str">
        <f>"201503000473"</f>
        <v>201503000473</v>
      </c>
    </row>
    <row r="1149" spans="1:2">
      <c r="A1149" s="4">
        <v>1144</v>
      </c>
      <c r="B1149" s="6" t="str">
        <f>"201504000061"</f>
        <v>201504000061</v>
      </c>
    </row>
    <row r="1150" spans="1:2">
      <c r="A1150" s="4">
        <v>1145</v>
      </c>
      <c r="B1150" s="6" t="str">
        <f>"201504000142"</f>
        <v>201504000142</v>
      </c>
    </row>
    <row r="1151" spans="1:2">
      <c r="A1151" s="4">
        <v>1146</v>
      </c>
      <c r="B1151" s="6" t="str">
        <f>"201504000242"</f>
        <v>201504000242</v>
      </c>
    </row>
    <row r="1152" spans="1:2">
      <c r="A1152" s="4">
        <v>1147</v>
      </c>
      <c r="B1152" s="6" t="str">
        <f>"201504000286"</f>
        <v>201504000286</v>
      </c>
    </row>
    <row r="1153" spans="1:2">
      <c r="A1153" s="4">
        <v>1148</v>
      </c>
      <c r="B1153" s="6" t="str">
        <f>"201504001292"</f>
        <v>201504001292</v>
      </c>
    </row>
    <row r="1154" spans="1:2">
      <c r="A1154" s="4">
        <v>1149</v>
      </c>
      <c r="B1154" s="6" t="str">
        <f>"201504001537"</f>
        <v>201504001537</v>
      </c>
    </row>
    <row r="1155" spans="1:2">
      <c r="A1155" s="4">
        <v>1150</v>
      </c>
      <c r="B1155" s="6" t="str">
        <f>"201504002813"</f>
        <v>201504002813</v>
      </c>
    </row>
    <row r="1156" spans="1:2">
      <c r="A1156" s="4">
        <v>1151</v>
      </c>
      <c r="B1156" s="6" t="str">
        <f>"201504002910"</f>
        <v>201504002910</v>
      </c>
    </row>
    <row r="1157" spans="1:2">
      <c r="A1157" s="4">
        <v>1152</v>
      </c>
      <c r="B1157" s="6" t="str">
        <f>"201504002927"</f>
        <v>201504002927</v>
      </c>
    </row>
    <row r="1158" spans="1:2">
      <c r="A1158" s="4">
        <v>1153</v>
      </c>
      <c r="B1158" s="6" t="str">
        <f>"201504003256"</f>
        <v>201504003256</v>
      </c>
    </row>
    <row r="1159" spans="1:2">
      <c r="A1159" s="4">
        <v>1154</v>
      </c>
      <c r="B1159" s="6" t="str">
        <f>"201504003441"</f>
        <v>201504003441</v>
      </c>
    </row>
    <row r="1160" spans="1:2">
      <c r="A1160" s="4">
        <v>1155</v>
      </c>
      <c r="B1160" s="6" t="str">
        <f>"201504004405"</f>
        <v>201504004405</v>
      </c>
    </row>
    <row r="1161" spans="1:2">
      <c r="A1161" s="4">
        <v>1156</v>
      </c>
      <c r="B1161" s="6" t="str">
        <f>"201504004470"</f>
        <v>201504004470</v>
      </c>
    </row>
    <row r="1162" spans="1:2">
      <c r="A1162" s="4">
        <v>1157</v>
      </c>
      <c r="B1162" s="6" t="str">
        <f>"201504004525"</f>
        <v>201504004525</v>
      </c>
    </row>
    <row r="1163" spans="1:2">
      <c r="A1163" s="4">
        <v>1158</v>
      </c>
      <c r="B1163" s="6" t="str">
        <f>"201505000024"</f>
        <v>201505000024</v>
      </c>
    </row>
    <row r="1164" spans="1:2">
      <c r="A1164" s="4">
        <v>1159</v>
      </c>
      <c r="B1164" s="6" t="str">
        <f>"201505000300"</f>
        <v>201505000300</v>
      </c>
    </row>
    <row r="1165" spans="1:2">
      <c r="A1165" s="4">
        <v>1160</v>
      </c>
      <c r="B1165" s="6" t="str">
        <f>"201505000331"</f>
        <v>201505000331</v>
      </c>
    </row>
    <row r="1166" spans="1:2">
      <c r="A1166" s="4">
        <v>1161</v>
      </c>
      <c r="B1166" s="6" t="str">
        <f>"201506001508"</f>
        <v>201506001508</v>
      </c>
    </row>
    <row r="1167" spans="1:2">
      <c r="A1167" s="4">
        <v>1162</v>
      </c>
      <c r="B1167" s="6" t="str">
        <f>"201506001879"</f>
        <v>201506001879</v>
      </c>
    </row>
    <row r="1168" spans="1:2">
      <c r="A1168" s="4">
        <v>1163</v>
      </c>
      <c r="B1168" s="6" t="str">
        <f>"201506002116"</f>
        <v>201506002116</v>
      </c>
    </row>
    <row r="1169" spans="1:2">
      <c r="A1169" s="4">
        <v>1164</v>
      </c>
      <c r="B1169" s="6" t="str">
        <f>"201506003097"</f>
        <v>201506003097</v>
      </c>
    </row>
    <row r="1170" spans="1:2">
      <c r="A1170" s="4">
        <v>1165</v>
      </c>
      <c r="B1170" s="6" t="str">
        <f>"201506003274"</f>
        <v>201506003274</v>
      </c>
    </row>
    <row r="1171" spans="1:2">
      <c r="A1171" s="4">
        <v>1166</v>
      </c>
      <c r="B1171" s="6" t="str">
        <f>"201506003610"</f>
        <v>201506003610</v>
      </c>
    </row>
    <row r="1172" spans="1:2">
      <c r="A1172" s="4">
        <v>1167</v>
      </c>
      <c r="B1172" s="6" t="str">
        <f>"201507002486"</f>
        <v>201507002486</v>
      </c>
    </row>
    <row r="1173" spans="1:2">
      <c r="A1173" s="4">
        <v>1168</v>
      </c>
      <c r="B1173" s="6" t="str">
        <f>"201509000282"</f>
        <v>201509000282</v>
      </c>
    </row>
    <row r="1174" spans="1:2">
      <c r="A1174" s="4">
        <v>1169</v>
      </c>
      <c r="B1174" s="6" t="str">
        <f>"201510000289"</f>
        <v>201510000289</v>
      </c>
    </row>
    <row r="1175" spans="1:2">
      <c r="A1175" s="4">
        <v>1170</v>
      </c>
      <c r="B1175" s="6" t="str">
        <f>"201510000314"</f>
        <v>201510000314</v>
      </c>
    </row>
    <row r="1176" spans="1:2">
      <c r="A1176" s="4">
        <v>1171</v>
      </c>
      <c r="B1176" s="6" t="str">
        <f>"201510000351"</f>
        <v>201510000351</v>
      </c>
    </row>
    <row r="1177" spans="1:2">
      <c r="A1177" s="4">
        <v>1172</v>
      </c>
      <c r="B1177" s="6" t="str">
        <f>"201510000411"</f>
        <v>201510000411</v>
      </c>
    </row>
    <row r="1178" spans="1:2">
      <c r="A1178" s="4">
        <v>1173</v>
      </c>
      <c r="B1178" s="6" t="str">
        <f>"201510000539"</f>
        <v>201510000539</v>
      </c>
    </row>
    <row r="1179" spans="1:2">
      <c r="A1179" s="4">
        <v>1174</v>
      </c>
      <c r="B1179" s="6" t="str">
        <f>"201510000558"</f>
        <v>201510000558</v>
      </c>
    </row>
    <row r="1180" spans="1:2">
      <c r="A1180" s="4">
        <v>1175</v>
      </c>
      <c r="B1180" s="6" t="str">
        <f>"201510000623"</f>
        <v>201510000623</v>
      </c>
    </row>
    <row r="1181" spans="1:2">
      <c r="A1181" s="4">
        <v>1176</v>
      </c>
      <c r="B1181" s="6" t="str">
        <f>"201510000667"</f>
        <v>201510000667</v>
      </c>
    </row>
    <row r="1182" spans="1:2">
      <c r="A1182" s="4">
        <v>1177</v>
      </c>
      <c r="B1182" s="6" t="str">
        <f>"201510000685"</f>
        <v>201510000685</v>
      </c>
    </row>
    <row r="1183" spans="1:2">
      <c r="A1183" s="4">
        <v>1178</v>
      </c>
      <c r="B1183" s="6" t="str">
        <f>"201510000687"</f>
        <v>201510000687</v>
      </c>
    </row>
    <row r="1184" spans="1:2">
      <c r="A1184" s="4">
        <v>1179</v>
      </c>
      <c r="B1184" s="6" t="str">
        <f>"201510000739"</f>
        <v>201510000739</v>
      </c>
    </row>
    <row r="1185" spans="1:2">
      <c r="A1185" s="4">
        <v>1180</v>
      </c>
      <c r="B1185" s="6" t="str">
        <f>"201510000816"</f>
        <v>201510000816</v>
      </c>
    </row>
    <row r="1186" spans="1:2">
      <c r="A1186" s="4">
        <v>1181</v>
      </c>
      <c r="B1186" s="6" t="str">
        <f>"201510000858"</f>
        <v>201510000858</v>
      </c>
    </row>
    <row r="1187" spans="1:2">
      <c r="A1187" s="4">
        <v>1182</v>
      </c>
      <c r="B1187" s="6" t="str">
        <f>"201510000876"</f>
        <v>201510000876</v>
      </c>
    </row>
    <row r="1188" spans="1:2">
      <c r="A1188" s="4">
        <v>1183</v>
      </c>
      <c r="B1188" s="6" t="str">
        <f>"201510000991"</f>
        <v>201510000991</v>
      </c>
    </row>
    <row r="1189" spans="1:2">
      <c r="A1189" s="4">
        <v>1184</v>
      </c>
      <c r="B1189" s="6" t="str">
        <f>"201510001054"</f>
        <v>201510001054</v>
      </c>
    </row>
    <row r="1190" spans="1:2">
      <c r="A1190" s="4">
        <v>1185</v>
      </c>
      <c r="B1190" s="6" t="str">
        <f>"201510001070"</f>
        <v>201510001070</v>
      </c>
    </row>
    <row r="1191" spans="1:2">
      <c r="A1191" s="4">
        <v>1186</v>
      </c>
      <c r="B1191" s="6" t="str">
        <f>"201510001133"</f>
        <v>201510001133</v>
      </c>
    </row>
    <row r="1192" spans="1:2">
      <c r="A1192" s="4">
        <v>1187</v>
      </c>
      <c r="B1192" s="6" t="str">
        <f>"201510001184"</f>
        <v>201510001184</v>
      </c>
    </row>
    <row r="1193" spans="1:2">
      <c r="A1193" s="4">
        <v>1188</v>
      </c>
      <c r="B1193" s="6" t="str">
        <f>"201510001199"</f>
        <v>201510001199</v>
      </c>
    </row>
    <row r="1194" spans="1:2">
      <c r="A1194" s="4">
        <v>1189</v>
      </c>
      <c r="B1194" s="6" t="str">
        <f>"201510001309"</f>
        <v>201510001309</v>
      </c>
    </row>
    <row r="1195" spans="1:2">
      <c r="A1195" s="4">
        <v>1190</v>
      </c>
      <c r="B1195" s="6" t="str">
        <f>"201510001471"</f>
        <v>201510001471</v>
      </c>
    </row>
    <row r="1196" spans="1:2">
      <c r="A1196" s="4">
        <v>1191</v>
      </c>
      <c r="B1196" s="6" t="str">
        <f>"201510001504"</f>
        <v>201510001504</v>
      </c>
    </row>
    <row r="1197" spans="1:2">
      <c r="A1197" s="4">
        <v>1192</v>
      </c>
      <c r="B1197" s="6" t="str">
        <f>"201510001620"</f>
        <v>201510001620</v>
      </c>
    </row>
    <row r="1198" spans="1:2">
      <c r="A1198" s="4">
        <v>1193</v>
      </c>
      <c r="B1198" s="6" t="str">
        <f>"201510001695"</f>
        <v>201510001695</v>
      </c>
    </row>
    <row r="1199" spans="1:2">
      <c r="A1199" s="4">
        <v>1194</v>
      </c>
      <c r="B1199" s="6" t="str">
        <f>"201510001773"</f>
        <v>201510001773</v>
      </c>
    </row>
    <row r="1200" spans="1:2">
      <c r="A1200" s="4">
        <v>1195</v>
      </c>
      <c r="B1200" s="6" t="str">
        <f>"201510001778"</f>
        <v>201510001778</v>
      </c>
    </row>
    <row r="1201" spans="1:2">
      <c r="A1201" s="4">
        <v>1196</v>
      </c>
      <c r="B1201" s="6" t="str">
        <f>"201510001826"</f>
        <v>201510001826</v>
      </c>
    </row>
    <row r="1202" spans="1:2">
      <c r="A1202" s="4">
        <v>1197</v>
      </c>
      <c r="B1202" s="6" t="str">
        <f>"201510002238"</f>
        <v>201510002238</v>
      </c>
    </row>
    <row r="1203" spans="1:2">
      <c r="A1203" s="4">
        <v>1198</v>
      </c>
      <c r="B1203" s="6" t="str">
        <f>"201510002360"</f>
        <v>201510002360</v>
      </c>
    </row>
    <row r="1204" spans="1:2">
      <c r="A1204" s="4">
        <v>1199</v>
      </c>
      <c r="B1204" s="6" t="str">
        <f>"201510002619"</f>
        <v>201510002619</v>
      </c>
    </row>
    <row r="1205" spans="1:2">
      <c r="A1205" s="4">
        <v>1200</v>
      </c>
      <c r="B1205" s="6" t="str">
        <f>"201510002740"</f>
        <v>201510002740</v>
      </c>
    </row>
    <row r="1206" spans="1:2">
      <c r="A1206" s="4">
        <v>1201</v>
      </c>
      <c r="B1206" s="6" t="str">
        <f>"201510002858"</f>
        <v>201510002858</v>
      </c>
    </row>
    <row r="1207" spans="1:2">
      <c r="A1207" s="4">
        <v>1202</v>
      </c>
      <c r="B1207" s="6" t="str">
        <f>"201510003405"</f>
        <v>201510003405</v>
      </c>
    </row>
    <row r="1208" spans="1:2">
      <c r="A1208" s="4">
        <v>1203</v>
      </c>
      <c r="B1208" s="6" t="str">
        <f>"201510003566"</f>
        <v>201510003566</v>
      </c>
    </row>
    <row r="1209" spans="1:2">
      <c r="A1209" s="4">
        <v>1204</v>
      </c>
      <c r="B1209" s="6" t="str">
        <f>"201510003767"</f>
        <v>201510003767</v>
      </c>
    </row>
    <row r="1210" spans="1:2">
      <c r="A1210" s="4">
        <v>1205</v>
      </c>
      <c r="B1210" s="6" t="str">
        <f>"201510003786"</f>
        <v>201510003786</v>
      </c>
    </row>
    <row r="1211" spans="1:2">
      <c r="A1211" s="4">
        <v>1206</v>
      </c>
      <c r="B1211" s="6" t="str">
        <f>"201510004145"</f>
        <v>201510004145</v>
      </c>
    </row>
    <row r="1212" spans="1:2">
      <c r="A1212" s="4">
        <v>1207</v>
      </c>
      <c r="B1212" s="6" t="str">
        <f>"201510004330"</f>
        <v>201510004330</v>
      </c>
    </row>
    <row r="1213" spans="1:2">
      <c r="A1213" s="4">
        <v>1208</v>
      </c>
      <c r="B1213" s="6" t="str">
        <f>"201510004470"</f>
        <v>201510004470</v>
      </c>
    </row>
    <row r="1214" spans="1:2">
      <c r="A1214" s="4">
        <v>1209</v>
      </c>
      <c r="B1214" s="6" t="str">
        <f>"201510004573"</f>
        <v>201510004573</v>
      </c>
    </row>
    <row r="1215" spans="1:2">
      <c r="A1215" s="4">
        <v>1210</v>
      </c>
      <c r="B1215" s="6" t="str">
        <f>"201510004897"</f>
        <v>201510004897</v>
      </c>
    </row>
    <row r="1216" spans="1:2">
      <c r="A1216" s="4">
        <v>1211</v>
      </c>
      <c r="B1216" s="6" t="str">
        <f>"201510004997"</f>
        <v>201510004997</v>
      </c>
    </row>
    <row r="1217" spans="1:2">
      <c r="A1217" s="4">
        <v>1212</v>
      </c>
      <c r="B1217" s="6" t="str">
        <f>"201510005029"</f>
        <v>201510005029</v>
      </c>
    </row>
    <row r="1218" spans="1:2">
      <c r="A1218" s="4">
        <v>1213</v>
      </c>
      <c r="B1218" s="6" t="str">
        <f>"201511004455"</f>
        <v>201511004455</v>
      </c>
    </row>
    <row r="1219" spans="1:2">
      <c r="A1219" s="4">
        <v>1214</v>
      </c>
      <c r="B1219" s="6" t="str">
        <f>"201511004495"</f>
        <v>201511004495</v>
      </c>
    </row>
    <row r="1220" spans="1:2">
      <c r="A1220" s="4">
        <v>1215</v>
      </c>
      <c r="B1220" s="6" t="str">
        <f>"201511004505"</f>
        <v>201511004505</v>
      </c>
    </row>
    <row r="1221" spans="1:2">
      <c r="A1221" s="4">
        <v>1216</v>
      </c>
      <c r="B1221" s="6" t="str">
        <f>"201511004638"</f>
        <v>201511004638</v>
      </c>
    </row>
    <row r="1222" spans="1:2">
      <c r="A1222" s="4">
        <v>1217</v>
      </c>
      <c r="B1222" s="6" t="str">
        <f>"201511004656"</f>
        <v>201511004656</v>
      </c>
    </row>
    <row r="1223" spans="1:2">
      <c r="A1223" s="4">
        <v>1218</v>
      </c>
      <c r="B1223" s="6" t="str">
        <f>"201511004687"</f>
        <v>201511004687</v>
      </c>
    </row>
    <row r="1224" spans="1:2">
      <c r="A1224" s="4">
        <v>1219</v>
      </c>
      <c r="B1224" s="6" t="str">
        <f>"201511004798"</f>
        <v>201511004798</v>
      </c>
    </row>
    <row r="1225" spans="1:2">
      <c r="A1225" s="4">
        <v>1220</v>
      </c>
      <c r="B1225" s="6" t="str">
        <f>"201511004815"</f>
        <v>201511004815</v>
      </c>
    </row>
    <row r="1226" spans="1:2">
      <c r="A1226" s="4">
        <v>1221</v>
      </c>
      <c r="B1226" s="6" t="str">
        <f>"201511004857"</f>
        <v>201511004857</v>
      </c>
    </row>
    <row r="1227" spans="1:2">
      <c r="A1227" s="4">
        <v>1222</v>
      </c>
      <c r="B1227" s="6" t="str">
        <f>"201511004912"</f>
        <v>201511004912</v>
      </c>
    </row>
    <row r="1228" spans="1:2">
      <c r="A1228" s="4">
        <v>1223</v>
      </c>
      <c r="B1228" s="6" t="str">
        <f>"201511004935"</f>
        <v>201511004935</v>
      </c>
    </row>
    <row r="1229" spans="1:2">
      <c r="A1229" s="4">
        <v>1224</v>
      </c>
      <c r="B1229" s="6" t="str">
        <f>"201511004962"</f>
        <v>201511004962</v>
      </c>
    </row>
    <row r="1230" spans="1:2">
      <c r="A1230" s="4">
        <v>1225</v>
      </c>
      <c r="B1230" s="6" t="str">
        <f>"201511005033"</f>
        <v>201511005033</v>
      </c>
    </row>
    <row r="1231" spans="1:2">
      <c r="A1231" s="4">
        <v>1226</v>
      </c>
      <c r="B1231" s="6" t="str">
        <f>"201511005055"</f>
        <v>201511005055</v>
      </c>
    </row>
    <row r="1232" spans="1:2">
      <c r="A1232" s="4">
        <v>1227</v>
      </c>
      <c r="B1232" s="6" t="str">
        <f>"201511005138"</f>
        <v>201511005138</v>
      </c>
    </row>
    <row r="1233" spans="1:2">
      <c r="A1233" s="4">
        <v>1228</v>
      </c>
      <c r="B1233" s="6" t="str">
        <f>"201511005153"</f>
        <v>201511005153</v>
      </c>
    </row>
    <row r="1234" spans="1:2">
      <c r="A1234" s="4">
        <v>1229</v>
      </c>
      <c r="B1234" s="6" t="str">
        <f>"201511005199"</f>
        <v>201511005199</v>
      </c>
    </row>
    <row r="1235" spans="1:2">
      <c r="A1235" s="4">
        <v>1230</v>
      </c>
      <c r="B1235" s="6" t="str">
        <f>"201511005249"</f>
        <v>201511005249</v>
      </c>
    </row>
    <row r="1236" spans="1:2">
      <c r="A1236" s="4">
        <v>1231</v>
      </c>
      <c r="B1236" s="6" t="str">
        <f>"201511005257"</f>
        <v>201511005257</v>
      </c>
    </row>
    <row r="1237" spans="1:2">
      <c r="A1237" s="4">
        <v>1232</v>
      </c>
      <c r="B1237" s="6" t="str">
        <f>"201511005398"</f>
        <v>201511005398</v>
      </c>
    </row>
    <row r="1238" spans="1:2">
      <c r="A1238" s="4">
        <v>1233</v>
      </c>
      <c r="B1238" s="6" t="str">
        <f>"201511005497"</f>
        <v>201511005497</v>
      </c>
    </row>
    <row r="1239" spans="1:2">
      <c r="A1239" s="4">
        <v>1234</v>
      </c>
      <c r="B1239" s="6" t="str">
        <f>"201511005529"</f>
        <v>201511005529</v>
      </c>
    </row>
    <row r="1240" spans="1:2">
      <c r="A1240" s="4">
        <v>1235</v>
      </c>
      <c r="B1240" s="6" t="str">
        <f>"201511005693"</f>
        <v>201511005693</v>
      </c>
    </row>
    <row r="1241" spans="1:2">
      <c r="A1241" s="4">
        <v>1236</v>
      </c>
      <c r="B1241" s="6" t="str">
        <f>"201511005840"</f>
        <v>201511005840</v>
      </c>
    </row>
    <row r="1242" spans="1:2">
      <c r="A1242" s="4">
        <v>1237</v>
      </c>
      <c r="B1242" s="6" t="str">
        <f>"201511005845"</f>
        <v>201511005845</v>
      </c>
    </row>
    <row r="1243" spans="1:2">
      <c r="A1243" s="4">
        <v>1238</v>
      </c>
      <c r="B1243" s="6" t="str">
        <f>"201511005849"</f>
        <v>201511005849</v>
      </c>
    </row>
    <row r="1244" spans="1:2">
      <c r="A1244" s="4">
        <v>1239</v>
      </c>
      <c r="B1244" s="6" t="str">
        <f>"201511005958"</f>
        <v>201511005958</v>
      </c>
    </row>
    <row r="1245" spans="1:2">
      <c r="A1245" s="4">
        <v>1240</v>
      </c>
      <c r="B1245" s="6" t="str">
        <f>"201511006078"</f>
        <v>201511006078</v>
      </c>
    </row>
    <row r="1246" spans="1:2">
      <c r="A1246" s="4">
        <v>1241</v>
      </c>
      <c r="B1246" s="6" t="str">
        <f>"201511006113"</f>
        <v>201511006113</v>
      </c>
    </row>
    <row r="1247" spans="1:2">
      <c r="A1247" s="4">
        <v>1242</v>
      </c>
      <c r="B1247" s="6" t="str">
        <f>"201511006144"</f>
        <v>201511006144</v>
      </c>
    </row>
    <row r="1248" spans="1:2">
      <c r="A1248" s="4">
        <v>1243</v>
      </c>
      <c r="B1248" s="6" t="str">
        <f>"201511006190"</f>
        <v>201511006190</v>
      </c>
    </row>
    <row r="1249" spans="1:2">
      <c r="A1249" s="4">
        <v>1244</v>
      </c>
      <c r="B1249" s="6" t="str">
        <f>"201511006222"</f>
        <v>201511006222</v>
      </c>
    </row>
    <row r="1250" spans="1:2">
      <c r="A1250" s="4">
        <v>1245</v>
      </c>
      <c r="B1250" s="6" t="str">
        <f>"201511006242"</f>
        <v>201511006242</v>
      </c>
    </row>
    <row r="1251" spans="1:2">
      <c r="A1251" s="4">
        <v>1246</v>
      </c>
      <c r="B1251" s="6" t="str">
        <f>"201511006392"</f>
        <v>201511006392</v>
      </c>
    </row>
    <row r="1252" spans="1:2">
      <c r="A1252" s="4">
        <v>1247</v>
      </c>
      <c r="B1252" s="6" t="str">
        <f>"201511006402"</f>
        <v>201511006402</v>
      </c>
    </row>
    <row r="1253" spans="1:2">
      <c r="A1253" s="4">
        <v>1248</v>
      </c>
      <c r="B1253" s="6" t="str">
        <f>"201511006454"</f>
        <v>201511006454</v>
      </c>
    </row>
    <row r="1254" spans="1:2">
      <c r="A1254" s="4">
        <v>1249</v>
      </c>
      <c r="B1254" s="6" t="str">
        <f>"201511006478"</f>
        <v>201511006478</v>
      </c>
    </row>
    <row r="1255" spans="1:2">
      <c r="A1255" s="4">
        <v>1250</v>
      </c>
      <c r="B1255" s="6" t="str">
        <f>"201511006508"</f>
        <v>201511006508</v>
      </c>
    </row>
    <row r="1256" spans="1:2">
      <c r="A1256" s="4">
        <v>1251</v>
      </c>
      <c r="B1256" s="6" t="str">
        <f>"201511006620"</f>
        <v>201511006620</v>
      </c>
    </row>
    <row r="1257" spans="1:2">
      <c r="A1257" s="4">
        <v>1252</v>
      </c>
      <c r="B1257" s="6" t="str">
        <f>"201511006638"</f>
        <v>201511006638</v>
      </c>
    </row>
    <row r="1258" spans="1:2">
      <c r="A1258" s="4">
        <v>1253</v>
      </c>
      <c r="B1258" s="6" t="str">
        <f>"201511006710"</f>
        <v>201511006710</v>
      </c>
    </row>
    <row r="1259" spans="1:2">
      <c r="A1259" s="4">
        <v>1254</v>
      </c>
      <c r="B1259" s="6" t="str">
        <f>"201511006768"</f>
        <v>201511006768</v>
      </c>
    </row>
    <row r="1260" spans="1:2">
      <c r="A1260" s="4">
        <v>1255</v>
      </c>
      <c r="B1260" s="6" t="str">
        <f>"201511007060"</f>
        <v>201511007060</v>
      </c>
    </row>
    <row r="1261" spans="1:2">
      <c r="A1261" s="4">
        <v>1256</v>
      </c>
      <c r="B1261" s="6" t="str">
        <f>"201511007181"</f>
        <v>201511007181</v>
      </c>
    </row>
    <row r="1262" spans="1:2">
      <c r="A1262" s="4">
        <v>1257</v>
      </c>
      <c r="B1262" s="6" t="str">
        <f>"201511007564"</f>
        <v>201511007564</v>
      </c>
    </row>
    <row r="1263" spans="1:2">
      <c r="A1263" s="4">
        <v>1258</v>
      </c>
      <c r="B1263" s="6" t="str">
        <f>"201511007675"</f>
        <v>201511007675</v>
      </c>
    </row>
    <row r="1264" spans="1:2">
      <c r="A1264" s="4">
        <v>1259</v>
      </c>
      <c r="B1264" s="6" t="str">
        <f>"201511007794"</f>
        <v>201511007794</v>
      </c>
    </row>
    <row r="1265" spans="1:2">
      <c r="A1265" s="4">
        <v>1260</v>
      </c>
      <c r="B1265" s="6" t="str">
        <f>"201511007872"</f>
        <v>201511007872</v>
      </c>
    </row>
    <row r="1266" spans="1:2">
      <c r="A1266" s="4">
        <v>1261</v>
      </c>
      <c r="B1266" s="6" t="str">
        <f>"201511007984"</f>
        <v>201511007984</v>
      </c>
    </row>
    <row r="1267" spans="1:2">
      <c r="A1267" s="4">
        <v>1262</v>
      </c>
      <c r="B1267" s="6" t="str">
        <f>"201511008101"</f>
        <v>201511008101</v>
      </c>
    </row>
    <row r="1268" spans="1:2">
      <c r="A1268" s="4">
        <v>1263</v>
      </c>
      <c r="B1268" s="6" t="str">
        <f>"201511008205"</f>
        <v>201511008205</v>
      </c>
    </row>
    <row r="1269" spans="1:2">
      <c r="A1269" s="4">
        <v>1264</v>
      </c>
      <c r="B1269" s="6" t="str">
        <f>"201511008213"</f>
        <v>201511008213</v>
      </c>
    </row>
    <row r="1270" spans="1:2">
      <c r="A1270" s="4">
        <v>1265</v>
      </c>
      <c r="B1270" s="6" t="str">
        <f>"201511008326"</f>
        <v>201511008326</v>
      </c>
    </row>
    <row r="1271" spans="1:2">
      <c r="A1271" s="4">
        <v>1266</v>
      </c>
      <c r="B1271" s="6" t="str">
        <f>"201511008767"</f>
        <v>201511008767</v>
      </c>
    </row>
    <row r="1272" spans="1:2">
      <c r="A1272" s="4">
        <v>1267</v>
      </c>
      <c r="B1272" s="6" t="str">
        <f>"201511008849"</f>
        <v>201511008849</v>
      </c>
    </row>
    <row r="1273" spans="1:2">
      <c r="A1273" s="4">
        <v>1268</v>
      </c>
      <c r="B1273" s="6" t="str">
        <f>"201511008904"</f>
        <v>201511008904</v>
      </c>
    </row>
    <row r="1274" spans="1:2">
      <c r="A1274" s="4">
        <v>1269</v>
      </c>
      <c r="B1274" s="6" t="str">
        <f>"201511008957"</f>
        <v>201511008957</v>
      </c>
    </row>
    <row r="1275" spans="1:2">
      <c r="A1275" s="4">
        <v>1270</v>
      </c>
      <c r="B1275" s="6" t="str">
        <f>"201511009058"</f>
        <v>201511009058</v>
      </c>
    </row>
    <row r="1276" spans="1:2">
      <c r="A1276" s="4">
        <v>1271</v>
      </c>
      <c r="B1276" s="6" t="str">
        <f>"201511009153"</f>
        <v>201511009153</v>
      </c>
    </row>
    <row r="1277" spans="1:2">
      <c r="A1277" s="4">
        <v>1272</v>
      </c>
      <c r="B1277" s="6" t="str">
        <f>"201511009361"</f>
        <v>201511009361</v>
      </c>
    </row>
    <row r="1278" spans="1:2">
      <c r="A1278" s="4">
        <v>1273</v>
      </c>
      <c r="B1278" s="6" t="str">
        <f>"201511009490"</f>
        <v>201511009490</v>
      </c>
    </row>
    <row r="1279" spans="1:2">
      <c r="A1279" s="4">
        <v>1274</v>
      </c>
      <c r="B1279" s="6" t="str">
        <f>"201511009663"</f>
        <v>201511009663</v>
      </c>
    </row>
    <row r="1280" spans="1:2">
      <c r="A1280" s="4">
        <v>1275</v>
      </c>
      <c r="B1280" s="6" t="str">
        <f>"201511009750"</f>
        <v>201511009750</v>
      </c>
    </row>
    <row r="1281" spans="1:2">
      <c r="A1281" s="4">
        <v>1276</v>
      </c>
      <c r="B1281" s="6" t="str">
        <f>"201511009763"</f>
        <v>201511009763</v>
      </c>
    </row>
    <row r="1282" spans="1:2">
      <c r="A1282" s="4">
        <v>1277</v>
      </c>
      <c r="B1282" s="6" t="str">
        <f>"201511009788"</f>
        <v>201511009788</v>
      </c>
    </row>
    <row r="1283" spans="1:2">
      <c r="A1283" s="4">
        <v>1278</v>
      </c>
      <c r="B1283" s="6" t="str">
        <f>"201511010019"</f>
        <v>201511010019</v>
      </c>
    </row>
    <row r="1284" spans="1:2">
      <c r="A1284" s="4">
        <v>1279</v>
      </c>
      <c r="B1284" s="6" t="str">
        <f>"201511010095"</f>
        <v>201511010095</v>
      </c>
    </row>
    <row r="1285" spans="1:2">
      <c r="A1285" s="4">
        <v>1280</v>
      </c>
      <c r="B1285" s="6" t="str">
        <f>"201511010127"</f>
        <v>201511010127</v>
      </c>
    </row>
    <row r="1286" spans="1:2">
      <c r="A1286" s="4">
        <v>1281</v>
      </c>
      <c r="B1286" s="6" t="str">
        <f>"201511010307"</f>
        <v>201511010307</v>
      </c>
    </row>
    <row r="1287" spans="1:2">
      <c r="A1287" s="4">
        <v>1282</v>
      </c>
      <c r="B1287" s="6" t="str">
        <f>"201511010742"</f>
        <v>201511010742</v>
      </c>
    </row>
    <row r="1288" spans="1:2">
      <c r="A1288" s="4">
        <v>1283</v>
      </c>
      <c r="B1288" s="6" t="str">
        <f>"201511010765"</f>
        <v>201511010765</v>
      </c>
    </row>
    <row r="1289" spans="1:2">
      <c r="A1289" s="4">
        <v>1284</v>
      </c>
      <c r="B1289" s="6" t="str">
        <f>"201511010970"</f>
        <v>201511010970</v>
      </c>
    </row>
    <row r="1290" spans="1:2">
      <c r="A1290" s="4">
        <v>1285</v>
      </c>
      <c r="B1290" s="6" t="str">
        <f>"201511011033"</f>
        <v>201511011033</v>
      </c>
    </row>
    <row r="1291" spans="1:2">
      <c r="A1291" s="4">
        <v>1286</v>
      </c>
      <c r="B1291" s="6" t="str">
        <f>"201511011162"</f>
        <v>201511011162</v>
      </c>
    </row>
    <row r="1292" spans="1:2">
      <c r="A1292" s="4">
        <v>1287</v>
      </c>
      <c r="B1292" s="6" t="str">
        <f>"201511011193"</f>
        <v>201511011193</v>
      </c>
    </row>
    <row r="1293" spans="1:2">
      <c r="A1293" s="4">
        <v>1288</v>
      </c>
      <c r="B1293" s="6" t="str">
        <f>"201511011220"</f>
        <v>201511011220</v>
      </c>
    </row>
    <row r="1294" spans="1:2">
      <c r="A1294" s="4">
        <v>1289</v>
      </c>
      <c r="B1294" s="6" t="str">
        <f>"201511011371"</f>
        <v>201511011371</v>
      </c>
    </row>
    <row r="1295" spans="1:2">
      <c r="A1295" s="4">
        <v>1290</v>
      </c>
      <c r="B1295" s="6" t="str">
        <f>"201511011373"</f>
        <v>201511011373</v>
      </c>
    </row>
    <row r="1296" spans="1:2">
      <c r="A1296" s="4">
        <v>1291</v>
      </c>
      <c r="B1296" s="6" t="str">
        <f>"201511011549"</f>
        <v>201511011549</v>
      </c>
    </row>
    <row r="1297" spans="1:2">
      <c r="A1297" s="4">
        <v>1292</v>
      </c>
      <c r="B1297" s="6" t="str">
        <f>"201511011557"</f>
        <v>201511011557</v>
      </c>
    </row>
    <row r="1298" spans="1:2">
      <c r="A1298" s="4">
        <v>1293</v>
      </c>
      <c r="B1298" s="6" t="str">
        <f>"201511011651"</f>
        <v>201511011651</v>
      </c>
    </row>
    <row r="1299" spans="1:2">
      <c r="A1299" s="4">
        <v>1294</v>
      </c>
      <c r="B1299" s="6" t="str">
        <f>"201511011696"</f>
        <v>201511011696</v>
      </c>
    </row>
    <row r="1300" spans="1:2">
      <c r="A1300" s="4">
        <v>1295</v>
      </c>
      <c r="B1300" s="6" t="str">
        <f>"201511011734"</f>
        <v>201511011734</v>
      </c>
    </row>
    <row r="1301" spans="1:2">
      <c r="A1301" s="4">
        <v>1296</v>
      </c>
      <c r="B1301" s="6" t="str">
        <f>"201511012229"</f>
        <v>201511012229</v>
      </c>
    </row>
    <row r="1302" spans="1:2">
      <c r="A1302" s="4">
        <v>1297</v>
      </c>
      <c r="B1302" s="6" t="str">
        <f>"201511012241"</f>
        <v>201511012241</v>
      </c>
    </row>
    <row r="1303" spans="1:2">
      <c r="A1303" s="4">
        <v>1298</v>
      </c>
      <c r="B1303" s="6" t="str">
        <f>"201511012573"</f>
        <v>201511012573</v>
      </c>
    </row>
    <row r="1304" spans="1:2">
      <c r="A1304" s="4">
        <v>1299</v>
      </c>
      <c r="B1304" s="6" t="str">
        <f>"201511012574"</f>
        <v>201511012574</v>
      </c>
    </row>
    <row r="1305" spans="1:2">
      <c r="A1305" s="4">
        <v>1300</v>
      </c>
      <c r="B1305" s="6" t="str">
        <f>"201511012714"</f>
        <v>201511012714</v>
      </c>
    </row>
    <row r="1306" spans="1:2">
      <c r="A1306" s="4">
        <v>1301</v>
      </c>
      <c r="B1306" s="6" t="str">
        <f>"201511012758"</f>
        <v>201511012758</v>
      </c>
    </row>
    <row r="1307" spans="1:2">
      <c r="A1307" s="4">
        <v>1302</v>
      </c>
      <c r="B1307" s="6" t="str">
        <f>"201511012759"</f>
        <v>201511012759</v>
      </c>
    </row>
    <row r="1308" spans="1:2">
      <c r="A1308" s="4">
        <v>1303</v>
      </c>
      <c r="B1308" s="6" t="str">
        <f>"201511012770"</f>
        <v>201511012770</v>
      </c>
    </row>
    <row r="1309" spans="1:2">
      <c r="A1309" s="4">
        <v>1304</v>
      </c>
      <c r="B1309" s="6" t="str">
        <f>"201511012893"</f>
        <v>201511012893</v>
      </c>
    </row>
    <row r="1310" spans="1:2">
      <c r="A1310" s="4">
        <v>1305</v>
      </c>
      <c r="B1310" s="6" t="str">
        <f>"201511012903"</f>
        <v>201511012903</v>
      </c>
    </row>
    <row r="1311" spans="1:2">
      <c r="A1311" s="4">
        <v>1306</v>
      </c>
      <c r="B1311" s="6" t="str">
        <f>"201511012905"</f>
        <v>201511012905</v>
      </c>
    </row>
    <row r="1312" spans="1:2">
      <c r="A1312" s="4">
        <v>1307</v>
      </c>
      <c r="B1312" s="6" t="str">
        <f>"201511012913"</f>
        <v>201511012913</v>
      </c>
    </row>
    <row r="1313" spans="1:2">
      <c r="A1313" s="4">
        <v>1308</v>
      </c>
      <c r="B1313" s="6" t="str">
        <f>"201511012983"</f>
        <v>201511012983</v>
      </c>
    </row>
    <row r="1314" spans="1:2">
      <c r="A1314" s="4">
        <v>1309</v>
      </c>
      <c r="B1314" s="6" t="str">
        <f>"201511013000"</f>
        <v>201511013000</v>
      </c>
    </row>
    <row r="1315" spans="1:2">
      <c r="A1315" s="4">
        <v>1310</v>
      </c>
      <c r="B1315" s="6" t="str">
        <f>"201511013026"</f>
        <v>201511013026</v>
      </c>
    </row>
    <row r="1316" spans="1:2">
      <c r="A1316" s="4">
        <v>1311</v>
      </c>
      <c r="B1316" s="6" t="str">
        <f>"201511013079"</f>
        <v>201511013079</v>
      </c>
    </row>
    <row r="1317" spans="1:2">
      <c r="A1317" s="4">
        <v>1312</v>
      </c>
      <c r="B1317" s="6" t="str">
        <f>"201511013541"</f>
        <v>201511013541</v>
      </c>
    </row>
    <row r="1318" spans="1:2">
      <c r="A1318" s="4">
        <v>1313</v>
      </c>
      <c r="B1318" s="6" t="str">
        <f>"201511013562"</f>
        <v>201511013562</v>
      </c>
    </row>
    <row r="1319" spans="1:2">
      <c r="A1319" s="4">
        <v>1314</v>
      </c>
      <c r="B1319" s="6" t="str">
        <f>"201511013682"</f>
        <v>201511013682</v>
      </c>
    </row>
    <row r="1320" spans="1:2">
      <c r="A1320" s="4">
        <v>1315</v>
      </c>
      <c r="B1320" s="6" t="str">
        <f>"201511013746"</f>
        <v>201511013746</v>
      </c>
    </row>
    <row r="1321" spans="1:2">
      <c r="A1321" s="4">
        <v>1316</v>
      </c>
      <c r="B1321" s="6" t="str">
        <f>"201511013749"</f>
        <v>201511013749</v>
      </c>
    </row>
    <row r="1322" spans="1:2">
      <c r="A1322" s="4">
        <v>1317</v>
      </c>
      <c r="B1322" s="6" t="str">
        <f>"201511013752"</f>
        <v>201511013752</v>
      </c>
    </row>
    <row r="1323" spans="1:2">
      <c r="A1323" s="4">
        <v>1318</v>
      </c>
      <c r="B1323" s="6" t="str">
        <f>"201511013985"</f>
        <v>201511013985</v>
      </c>
    </row>
    <row r="1324" spans="1:2">
      <c r="A1324" s="4">
        <v>1319</v>
      </c>
      <c r="B1324" s="6" t="str">
        <f>"201511014030"</f>
        <v>201511014030</v>
      </c>
    </row>
    <row r="1325" spans="1:2">
      <c r="A1325" s="4">
        <v>1320</v>
      </c>
      <c r="B1325" s="6" t="str">
        <f>"201511014062"</f>
        <v>201511014062</v>
      </c>
    </row>
    <row r="1326" spans="1:2">
      <c r="A1326" s="4">
        <v>1321</v>
      </c>
      <c r="B1326" s="6" t="str">
        <f>"201511014111"</f>
        <v>201511014111</v>
      </c>
    </row>
    <row r="1327" spans="1:2">
      <c r="A1327" s="4">
        <v>1322</v>
      </c>
      <c r="B1327" s="6" t="str">
        <f>"201511014345"</f>
        <v>201511014345</v>
      </c>
    </row>
    <row r="1328" spans="1:2">
      <c r="A1328" s="4">
        <v>1323</v>
      </c>
      <c r="B1328" s="6" t="str">
        <f>"201511014354"</f>
        <v>201511014354</v>
      </c>
    </row>
    <row r="1329" spans="1:2">
      <c r="A1329" s="4">
        <v>1324</v>
      </c>
      <c r="B1329" s="6" t="str">
        <f>"201511014463"</f>
        <v>201511014463</v>
      </c>
    </row>
    <row r="1330" spans="1:2">
      <c r="A1330" s="4">
        <v>1325</v>
      </c>
      <c r="B1330" s="6" t="str">
        <f>"201511014629"</f>
        <v>201511014629</v>
      </c>
    </row>
    <row r="1331" spans="1:2">
      <c r="A1331" s="4">
        <v>1326</v>
      </c>
      <c r="B1331" s="6" t="str">
        <f>"201511014813"</f>
        <v>201511014813</v>
      </c>
    </row>
    <row r="1332" spans="1:2">
      <c r="A1332" s="4">
        <v>1327</v>
      </c>
      <c r="B1332" s="6" t="str">
        <f>"201511014999"</f>
        <v>201511014999</v>
      </c>
    </row>
    <row r="1333" spans="1:2">
      <c r="A1333" s="4">
        <v>1328</v>
      </c>
      <c r="B1333" s="6" t="str">
        <f>"201511015148"</f>
        <v>201511015148</v>
      </c>
    </row>
    <row r="1334" spans="1:2">
      <c r="A1334" s="4">
        <v>1329</v>
      </c>
      <c r="B1334" s="6" t="str">
        <f>"201511015183"</f>
        <v>201511015183</v>
      </c>
    </row>
    <row r="1335" spans="1:2">
      <c r="A1335" s="4">
        <v>1330</v>
      </c>
      <c r="B1335" s="6" t="str">
        <f>"201511015185"</f>
        <v>201511015185</v>
      </c>
    </row>
    <row r="1336" spans="1:2">
      <c r="A1336" s="4">
        <v>1331</v>
      </c>
      <c r="B1336" s="6" t="str">
        <f>"201511015220"</f>
        <v>201511015220</v>
      </c>
    </row>
    <row r="1337" spans="1:2">
      <c r="A1337" s="4">
        <v>1332</v>
      </c>
      <c r="B1337" s="6" t="str">
        <f>"201511015411"</f>
        <v>201511015411</v>
      </c>
    </row>
    <row r="1338" spans="1:2">
      <c r="A1338" s="4">
        <v>1333</v>
      </c>
      <c r="B1338" s="6" t="str">
        <f>"201511015441"</f>
        <v>201511015441</v>
      </c>
    </row>
    <row r="1339" spans="1:2">
      <c r="A1339" s="4">
        <v>1334</v>
      </c>
      <c r="B1339" s="6" t="str">
        <f>"201511015516"</f>
        <v>201511015516</v>
      </c>
    </row>
    <row r="1340" spans="1:2">
      <c r="A1340" s="4">
        <v>1335</v>
      </c>
      <c r="B1340" s="6" t="str">
        <f>"201511015768"</f>
        <v>201511015768</v>
      </c>
    </row>
    <row r="1341" spans="1:2">
      <c r="A1341" s="4">
        <v>1336</v>
      </c>
      <c r="B1341" s="6" t="str">
        <f>"201511016016"</f>
        <v>201511016016</v>
      </c>
    </row>
    <row r="1342" spans="1:2">
      <c r="A1342" s="4">
        <v>1337</v>
      </c>
      <c r="B1342" s="6" t="str">
        <f>"201511016260"</f>
        <v>201511016260</v>
      </c>
    </row>
    <row r="1343" spans="1:2">
      <c r="A1343" s="4">
        <v>1338</v>
      </c>
      <c r="B1343" s="6" t="str">
        <f>"201511016326"</f>
        <v>201511016326</v>
      </c>
    </row>
    <row r="1344" spans="1:2">
      <c r="A1344" s="4">
        <v>1339</v>
      </c>
      <c r="B1344" s="6" t="str">
        <f>"201511016735"</f>
        <v>201511016735</v>
      </c>
    </row>
    <row r="1345" spans="1:2">
      <c r="A1345" s="4">
        <v>1340</v>
      </c>
      <c r="B1345" s="6" t="str">
        <f>"201511016826"</f>
        <v>201511016826</v>
      </c>
    </row>
    <row r="1346" spans="1:2">
      <c r="A1346" s="4">
        <v>1341</v>
      </c>
      <c r="B1346" s="6" t="str">
        <f>"201511016888"</f>
        <v>201511016888</v>
      </c>
    </row>
    <row r="1347" spans="1:2">
      <c r="A1347" s="4">
        <v>1342</v>
      </c>
      <c r="B1347" s="6" t="str">
        <f>"201511016937"</f>
        <v>201511016937</v>
      </c>
    </row>
    <row r="1348" spans="1:2">
      <c r="A1348" s="4">
        <v>1343</v>
      </c>
      <c r="B1348" s="6" t="str">
        <f>"201511017161"</f>
        <v>201511017161</v>
      </c>
    </row>
    <row r="1349" spans="1:2">
      <c r="A1349" s="4">
        <v>1344</v>
      </c>
      <c r="B1349" s="6" t="str">
        <f>"201511017559"</f>
        <v>201511017559</v>
      </c>
    </row>
    <row r="1350" spans="1:2">
      <c r="A1350" s="4">
        <v>1345</v>
      </c>
      <c r="B1350" s="6" t="str">
        <f>"201511017720"</f>
        <v>201511017720</v>
      </c>
    </row>
    <row r="1351" spans="1:2">
      <c r="A1351" s="4">
        <v>1346</v>
      </c>
      <c r="B1351" s="6" t="str">
        <f>"201511017853"</f>
        <v>201511017853</v>
      </c>
    </row>
    <row r="1352" spans="1:2">
      <c r="A1352" s="4">
        <v>1347</v>
      </c>
      <c r="B1352" s="6" t="str">
        <f>"201511018226"</f>
        <v>201511018226</v>
      </c>
    </row>
    <row r="1353" spans="1:2">
      <c r="A1353" s="4">
        <v>1348</v>
      </c>
      <c r="B1353" s="6" t="str">
        <f>"201511018229"</f>
        <v>201511018229</v>
      </c>
    </row>
    <row r="1354" spans="1:2">
      <c r="A1354" s="4">
        <v>1349</v>
      </c>
      <c r="B1354" s="6" t="str">
        <f>"201511018322"</f>
        <v>201511018322</v>
      </c>
    </row>
    <row r="1355" spans="1:2">
      <c r="A1355" s="4">
        <v>1350</v>
      </c>
      <c r="B1355" s="6" t="str">
        <f>"201511018338"</f>
        <v>201511018338</v>
      </c>
    </row>
    <row r="1356" spans="1:2">
      <c r="A1356" s="4">
        <v>1351</v>
      </c>
      <c r="B1356" s="6" t="str">
        <f>"201511018341"</f>
        <v>201511018341</v>
      </c>
    </row>
    <row r="1357" spans="1:2">
      <c r="A1357" s="4">
        <v>1352</v>
      </c>
      <c r="B1357" s="6" t="str">
        <f>"201511018569"</f>
        <v>201511018569</v>
      </c>
    </row>
    <row r="1358" spans="1:2">
      <c r="A1358" s="4">
        <v>1353</v>
      </c>
      <c r="B1358" s="6" t="str">
        <f>"201511018653"</f>
        <v>201511018653</v>
      </c>
    </row>
    <row r="1359" spans="1:2">
      <c r="A1359" s="4">
        <v>1354</v>
      </c>
      <c r="B1359" s="6" t="str">
        <f>"201511018789"</f>
        <v>201511018789</v>
      </c>
    </row>
    <row r="1360" spans="1:2">
      <c r="A1360" s="4">
        <v>1355</v>
      </c>
      <c r="B1360" s="6" t="str">
        <f>"201511019647"</f>
        <v>201511019647</v>
      </c>
    </row>
    <row r="1361" spans="1:2">
      <c r="A1361" s="4">
        <v>1356</v>
      </c>
      <c r="B1361" s="6" t="str">
        <f>"201511019786"</f>
        <v>201511019786</v>
      </c>
    </row>
    <row r="1362" spans="1:2">
      <c r="A1362" s="4">
        <v>1357</v>
      </c>
      <c r="B1362" s="6" t="str">
        <f>"201511019891"</f>
        <v>201511019891</v>
      </c>
    </row>
    <row r="1363" spans="1:2">
      <c r="A1363" s="4">
        <v>1358</v>
      </c>
      <c r="B1363" s="6" t="str">
        <f>"201511020006"</f>
        <v>201511020006</v>
      </c>
    </row>
    <row r="1364" spans="1:2">
      <c r="A1364" s="4">
        <v>1359</v>
      </c>
      <c r="B1364" s="6" t="str">
        <f>"201511020167"</f>
        <v>201511020167</v>
      </c>
    </row>
    <row r="1365" spans="1:2">
      <c r="A1365" s="4">
        <v>1360</v>
      </c>
      <c r="B1365" s="6" t="str">
        <f>"201511020332"</f>
        <v>201511020332</v>
      </c>
    </row>
    <row r="1366" spans="1:2">
      <c r="A1366" s="4">
        <v>1361</v>
      </c>
      <c r="B1366" s="6" t="str">
        <f>"201511020407"</f>
        <v>201511020407</v>
      </c>
    </row>
    <row r="1367" spans="1:2">
      <c r="A1367" s="4">
        <v>1362</v>
      </c>
      <c r="B1367" s="6" t="str">
        <f>"201511020531"</f>
        <v>201511020531</v>
      </c>
    </row>
    <row r="1368" spans="1:2">
      <c r="A1368" s="4">
        <v>1363</v>
      </c>
      <c r="B1368" s="6" t="str">
        <f>"201511020569"</f>
        <v>201511020569</v>
      </c>
    </row>
    <row r="1369" spans="1:2">
      <c r="A1369" s="4">
        <v>1364</v>
      </c>
      <c r="B1369" s="6" t="str">
        <f>"201511021042"</f>
        <v>201511021042</v>
      </c>
    </row>
    <row r="1370" spans="1:2">
      <c r="A1370" s="4">
        <v>1365</v>
      </c>
      <c r="B1370" s="6" t="str">
        <f>"201511021413"</f>
        <v>201511021413</v>
      </c>
    </row>
    <row r="1371" spans="1:2">
      <c r="A1371" s="4">
        <v>1366</v>
      </c>
      <c r="B1371" s="6" t="str">
        <f>"201511021418"</f>
        <v>201511021418</v>
      </c>
    </row>
    <row r="1372" spans="1:2">
      <c r="A1372" s="4">
        <v>1367</v>
      </c>
      <c r="B1372" s="6" t="str">
        <f>"201511021447"</f>
        <v>201511021447</v>
      </c>
    </row>
    <row r="1373" spans="1:2">
      <c r="A1373" s="4">
        <v>1368</v>
      </c>
      <c r="B1373" s="6" t="str">
        <f>"201511021471"</f>
        <v>201511021471</v>
      </c>
    </row>
    <row r="1374" spans="1:2">
      <c r="A1374" s="4">
        <v>1369</v>
      </c>
      <c r="B1374" s="6" t="str">
        <f>"201511021589"</f>
        <v>201511021589</v>
      </c>
    </row>
    <row r="1375" spans="1:2">
      <c r="A1375" s="4">
        <v>1370</v>
      </c>
      <c r="B1375" s="6" t="str">
        <f>"201511021675"</f>
        <v>201511021675</v>
      </c>
    </row>
    <row r="1376" spans="1:2">
      <c r="A1376" s="4">
        <v>1371</v>
      </c>
      <c r="B1376" s="6" t="str">
        <f>"201511021765"</f>
        <v>201511021765</v>
      </c>
    </row>
    <row r="1377" spans="1:2">
      <c r="A1377" s="4">
        <v>1372</v>
      </c>
      <c r="B1377" s="6" t="str">
        <f>"201511021804"</f>
        <v>201511021804</v>
      </c>
    </row>
    <row r="1378" spans="1:2">
      <c r="A1378" s="4">
        <v>1373</v>
      </c>
      <c r="B1378" s="6" t="str">
        <f>"201511021811"</f>
        <v>201511021811</v>
      </c>
    </row>
    <row r="1379" spans="1:2">
      <c r="A1379" s="4">
        <v>1374</v>
      </c>
      <c r="B1379" s="6" t="str">
        <f>"201511022377"</f>
        <v>201511022377</v>
      </c>
    </row>
    <row r="1380" spans="1:2">
      <c r="A1380" s="4">
        <v>1375</v>
      </c>
      <c r="B1380" s="6" t="str">
        <f>"201511022669"</f>
        <v>201511022669</v>
      </c>
    </row>
    <row r="1381" spans="1:2">
      <c r="A1381" s="4">
        <v>1376</v>
      </c>
      <c r="B1381" s="6" t="str">
        <f>"201511022820"</f>
        <v>201511022820</v>
      </c>
    </row>
    <row r="1382" spans="1:2">
      <c r="A1382" s="4">
        <v>1377</v>
      </c>
      <c r="B1382" s="6" t="str">
        <f>"201511022821"</f>
        <v>201511022821</v>
      </c>
    </row>
    <row r="1383" spans="1:2">
      <c r="A1383" s="4">
        <v>1378</v>
      </c>
      <c r="B1383" s="6" t="str">
        <f>"201511022850"</f>
        <v>201511022850</v>
      </c>
    </row>
    <row r="1384" spans="1:2">
      <c r="A1384" s="4">
        <v>1379</v>
      </c>
      <c r="B1384" s="6" t="str">
        <f>"201511022883"</f>
        <v>201511022883</v>
      </c>
    </row>
    <row r="1385" spans="1:2">
      <c r="A1385" s="4">
        <v>1380</v>
      </c>
      <c r="B1385" s="6" t="str">
        <f>"201511023007"</f>
        <v>201511023007</v>
      </c>
    </row>
    <row r="1386" spans="1:2">
      <c r="A1386" s="4">
        <v>1381</v>
      </c>
      <c r="B1386" s="6" t="str">
        <f>"201511023022"</f>
        <v>201511023022</v>
      </c>
    </row>
    <row r="1387" spans="1:2">
      <c r="A1387" s="4">
        <v>1382</v>
      </c>
      <c r="B1387" s="6" t="str">
        <f>"201511023207"</f>
        <v>201511023207</v>
      </c>
    </row>
    <row r="1388" spans="1:2">
      <c r="A1388" s="4">
        <v>1383</v>
      </c>
      <c r="B1388" s="6" t="str">
        <f>"201511023295"</f>
        <v>201511023295</v>
      </c>
    </row>
    <row r="1389" spans="1:2">
      <c r="A1389" s="4">
        <v>1384</v>
      </c>
      <c r="B1389" s="6" t="str">
        <f>"201511023326"</f>
        <v>201511023326</v>
      </c>
    </row>
    <row r="1390" spans="1:2">
      <c r="A1390" s="4">
        <v>1385</v>
      </c>
      <c r="B1390" s="6" t="str">
        <f>"201511023535"</f>
        <v>201511023535</v>
      </c>
    </row>
    <row r="1391" spans="1:2">
      <c r="A1391" s="4">
        <v>1386</v>
      </c>
      <c r="B1391" s="6" t="str">
        <f>"201511023578"</f>
        <v>201511023578</v>
      </c>
    </row>
    <row r="1392" spans="1:2">
      <c r="A1392" s="4">
        <v>1387</v>
      </c>
      <c r="B1392" s="6" t="str">
        <f>"201511023707"</f>
        <v>201511023707</v>
      </c>
    </row>
    <row r="1393" spans="1:2">
      <c r="A1393" s="4">
        <v>1388</v>
      </c>
      <c r="B1393" s="6" t="str">
        <f>"201511023764"</f>
        <v>201511023764</v>
      </c>
    </row>
    <row r="1394" spans="1:2">
      <c r="A1394" s="4">
        <v>1389</v>
      </c>
      <c r="B1394" s="6" t="str">
        <f>"201511023823"</f>
        <v>201511023823</v>
      </c>
    </row>
    <row r="1395" spans="1:2">
      <c r="A1395" s="4">
        <v>1390</v>
      </c>
      <c r="B1395" s="6" t="str">
        <f>"201511024241"</f>
        <v>201511024241</v>
      </c>
    </row>
    <row r="1396" spans="1:2">
      <c r="A1396" s="4">
        <v>1391</v>
      </c>
      <c r="B1396" s="6" t="str">
        <f>"201511024407"</f>
        <v>201511024407</v>
      </c>
    </row>
    <row r="1397" spans="1:2">
      <c r="A1397" s="4">
        <v>1392</v>
      </c>
      <c r="B1397" s="6" t="str">
        <f>"201511024530"</f>
        <v>201511024530</v>
      </c>
    </row>
    <row r="1398" spans="1:2">
      <c r="A1398" s="4">
        <v>1393</v>
      </c>
      <c r="B1398" s="6" t="str">
        <f>"201511024840"</f>
        <v>201511024840</v>
      </c>
    </row>
    <row r="1399" spans="1:2">
      <c r="A1399" s="4">
        <v>1394</v>
      </c>
      <c r="B1399" s="6" t="str">
        <f>"201511026821"</f>
        <v>201511026821</v>
      </c>
    </row>
    <row r="1400" spans="1:2">
      <c r="A1400" s="4">
        <v>1395</v>
      </c>
      <c r="B1400" s="6" t="str">
        <f>"201511027971"</f>
        <v>201511027971</v>
      </c>
    </row>
    <row r="1401" spans="1:2">
      <c r="A1401" s="4">
        <v>1396</v>
      </c>
      <c r="B1401" s="6" t="str">
        <f>"201511031463"</f>
        <v>201511031463</v>
      </c>
    </row>
    <row r="1402" spans="1:2">
      <c r="A1402" s="4">
        <v>1397</v>
      </c>
      <c r="B1402" s="6" t="str">
        <f>"201511033974"</f>
        <v>201511033974</v>
      </c>
    </row>
    <row r="1403" spans="1:2">
      <c r="A1403" s="4">
        <v>1398</v>
      </c>
      <c r="B1403" s="6" t="str">
        <f>"201511037432"</f>
        <v>201511037432</v>
      </c>
    </row>
    <row r="1404" spans="1:2">
      <c r="A1404" s="4">
        <v>1399</v>
      </c>
      <c r="B1404" s="6" t="str">
        <f>"201511041318"</f>
        <v>201511041318</v>
      </c>
    </row>
    <row r="1405" spans="1:2">
      <c r="A1405" s="4">
        <v>1400</v>
      </c>
      <c r="B1405" s="6" t="str">
        <f>"201511041874"</f>
        <v>201511041874</v>
      </c>
    </row>
    <row r="1406" spans="1:2">
      <c r="A1406" s="4">
        <v>1401</v>
      </c>
      <c r="B1406" s="6" t="str">
        <f>"201512005517"</f>
        <v>201512005517</v>
      </c>
    </row>
    <row r="1407" spans="1:2">
      <c r="A1407" s="4">
        <v>1402</v>
      </c>
      <c r="B1407" s="6" t="str">
        <f>"201601000848"</f>
        <v>201601000848</v>
      </c>
    </row>
    <row r="1408" spans="1:2">
      <c r="A1408" s="4">
        <v>1403</v>
      </c>
      <c r="B1408" s="6" t="str">
        <f>"201601001071"</f>
        <v>201601001071</v>
      </c>
    </row>
    <row r="1409" spans="1:2">
      <c r="A1409" s="4">
        <v>1404</v>
      </c>
      <c r="B1409" s="6" t="str">
        <f>"201603000105"</f>
        <v>201603000105</v>
      </c>
    </row>
    <row r="1410" spans="1:2">
      <c r="A1410" s="4">
        <v>1405</v>
      </c>
      <c r="B1410" s="6" t="str">
        <f>"201603000123"</f>
        <v>201603000123</v>
      </c>
    </row>
    <row r="1411" spans="1:2" ht="15" customHeight="1">
      <c r="A1411" s="4">
        <v>1406</v>
      </c>
      <c r="B1411" s="6" t="str">
        <f>"201604005169"</f>
        <v>201604005169</v>
      </c>
    </row>
    <row r="1412" spans="1:2">
      <c r="A1412" s="4">
        <v>1407</v>
      </c>
      <c r="B1412" s="6" t="str">
        <f>"201604005978"</f>
        <v>201604005978</v>
      </c>
    </row>
    <row r="1413" spans="1:2">
      <c r="A1413" s="4">
        <v>1408</v>
      </c>
      <c r="B1413" s="6" t="str">
        <f>"201606000157"</f>
        <v>201606000157</v>
      </c>
    </row>
  </sheetData>
  <sortState ref="B6:B1413">
    <sortCondition ref="B6:B1413"/>
  </sortState>
  <mergeCells count="2">
    <mergeCell ref="A1:B1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284"/>
  <sheetViews>
    <sheetView workbookViewId="0">
      <selection sqref="A1:B1"/>
    </sheetView>
  </sheetViews>
  <sheetFormatPr defaultRowHeight="15"/>
  <cols>
    <col min="1" max="1" width="9.140625" style="5"/>
    <col min="2" max="2" width="42.5703125" style="5" customWidth="1"/>
    <col min="3" max="16384" width="9.140625" style="1"/>
  </cols>
  <sheetData>
    <row r="1" spans="1:2" ht="45" customHeight="1">
      <c r="A1" s="7" t="s">
        <v>0</v>
      </c>
      <c r="B1" s="8"/>
    </row>
    <row r="2" spans="1:2" ht="23.25" customHeight="1">
      <c r="B2" s="2"/>
    </row>
    <row r="3" spans="1:2" ht="47.25" customHeight="1">
      <c r="A3" s="9" t="s">
        <v>4</v>
      </c>
      <c r="B3" s="10"/>
    </row>
    <row r="5" spans="1:2">
      <c r="A5" s="3" t="s">
        <v>3</v>
      </c>
      <c r="B5" s="3" t="s">
        <v>2</v>
      </c>
    </row>
    <row r="6" spans="1:2">
      <c r="A6" s="4">
        <v>1</v>
      </c>
      <c r="B6" s="6" t="str">
        <f>"00001391"</f>
        <v>00001391</v>
      </c>
    </row>
    <row r="7" spans="1:2">
      <c r="A7" s="4">
        <v>2</v>
      </c>
      <c r="B7" s="6" t="str">
        <f>"00001569"</f>
        <v>00001569</v>
      </c>
    </row>
    <row r="8" spans="1:2">
      <c r="A8" s="4">
        <v>3</v>
      </c>
      <c r="B8" s="6" t="str">
        <f>"00001886"</f>
        <v>00001886</v>
      </c>
    </row>
    <row r="9" spans="1:2">
      <c r="A9" s="4">
        <v>4</v>
      </c>
      <c r="B9" s="6" t="str">
        <f>"00002242"</f>
        <v>00002242</v>
      </c>
    </row>
    <row r="10" spans="1:2">
      <c r="A10" s="4">
        <v>5</v>
      </c>
      <c r="B10" s="6" t="str">
        <f>"00002341"</f>
        <v>00002341</v>
      </c>
    </row>
    <row r="11" spans="1:2">
      <c r="A11" s="4">
        <v>6</v>
      </c>
      <c r="B11" s="6" t="str">
        <f>"00002449"</f>
        <v>00002449</v>
      </c>
    </row>
    <row r="12" spans="1:2">
      <c r="A12" s="4">
        <v>7</v>
      </c>
      <c r="B12" s="6" t="str">
        <f>"00002465"</f>
        <v>00002465</v>
      </c>
    </row>
    <row r="13" spans="1:2">
      <c r="A13" s="4">
        <v>8</v>
      </c>
      <c r="B13" s="6" t="str">
        <f>"00002873"</f>
        <v>00002873</v>
      </c>
    </row>
    <row r="14" spans="1:2">
      <c r="A14" s="4">
        <v>9</v>
      </c>
      <c r="B14" s="6" t="str">
        <f>"00002898"</f>
        <v>00002898</v>
      </c>
    </row>
    <row r="15" spans="1:2">
      <c r="A15" s="4">
        <v>10</v>
      </c>
      <c r="B15" s="6" t="str">
        <f>"00002922"</f>
        <v>00002922</v>
      </c>
    </row>
    <row r="16" spans="1:2">
      <c r="A16" s="4">
        <v>11</v>
      </c>
      <c r="B16" s="6" t="str">
        <f>"00002960"</f>
        <v>00002960</v>
      </c>
    </row>
    <row r="17" spans="1:2">
      <c r="A17" s="4">
        <v>12</v>
      </c>
      <c r="B17" s="6" t="str">
        <f>"00003007"</f>
        <v>00003007</v>
      </c>
    </row>
    <row r="18" spans="1:2">
      <c r="A18" s="4">
        <v>13</v>
      </c>
      <c r="B18" s="6" t="str">
        <f>"00003071"</f>
        <v>00003071</v>
      </c>
    </row>
    <row r="19" spans="1:2">
      <c r="A19" s="4">
        <v>14</v>
      </c>
      <c r="B19" s="6" t="str">
        <f>"00003150"</f>
        <v>00003150</v>
      </c>
    </row>
    <row r="20" spans="1:2">
      <c r="A20" s="4">
        <v>15</v>
      </c>
      <c r="B20" s="6" t="str">
        <f>"00003248"</f>
        <v>00003248</v>
      </c>
    </row>
    <row r="21" spans="1:2">
      <c r="A21" s="4">
        <v>16</v>
      </c>
      <c r="B21" s="6" t="str">
        <f>"00003297"</f>
        <v>00003297</v>
      </c>
    </row>
    <row r="22" spans="1:2">
      <c r="A22" s="4">
        <v>17</v>
      </c>
      <c r="B22" s="6" t="str">
        <f>"00003321"</f>
        <v>00003321</v>
      </c>
    </row>
    <row r="23" spans="1:2">
      <c r="A23" s="4">
        <v>18</v>
      </c>
      <c r="B23" s="6" t="str">
        <f>"00003613"</f>
        <v>00003613</v>
      </c>
    </row>
    <row r="24" spans="1:2">
      <c r="A24" s="4">
        <v>19</v>
      </c>
      <c r="B24" s="6" t="str">
        <f>"00003827"</f>
        <v>00003827</v>
      </c>
    </row>
    <row r="25" spans="1:2">
      <c r="A25" s="4">
        <v>20</v>
      </c>
      <c r="B25" s="6" t="str">
        <f>"00003843"</f>
        <v>00003843</v>
      </c>
    </row>
    <row r="26" spans="1:2">
      <c r="A26" s="4">
        <v>21</v>
      </c>
      <c r="B26" s="6" t="str">
        <f>"00003909"</f>
        <v>00003909</v>
      </c>
    </row>
    <row r="27" spans="1:2">
      <c r="A27" s="4">
        <v>22</v>
      </c>
      <c r="B27" s="6" t="str">
        <f>"00005166"</f>
        <v>00005166</v>
      </c>
    </row>
    <row r="28" spans="1:2">
      <c r="A28" s="4">
        <v>23</v>
      </c>
      <c r="B28" s="6" t="str">
        <f>"00005485"</f>
        <v>00005485</v>
      </c>
    </row>
    <row r="29" spans="1:2">
      <c r="A29" s="4">
        <v>24</v>
      </c>
      <c r="B29" s="6" t="str">
        <f>"00006160"</f>
        <v>00006160</v>
      </c>
    </row>
    <row r="30" spans="1:2">
      <c r="A30" s="4">
        <v>25</v>
      </c>
      <c r="B30" s="6" t="str">
        <f>"00006537"</f>
        <v>00006537</v>
      </c>
    </row>
    <row r="31" spans="1:2">
      <c r="A31" s="4">
        <v>26</v>
      </c>
      <c r="B31" s="6" t="str">
        <f>"00007140"</f>
        <v>00007140</v>
      </c>
    </row>
    <row r="32" spans="1:2">
      <c r="A32" s="4">
        <v>27</v>
      </c>
      <c r="B32" s="6" t="str">
        <f>"00008148"</f>
        <v>00008148</v>
      </c>
    </row>
    <row r="33" spans="1:2">
      <c r="A33" s="4">
        <v>28</v>
      </c>
      <c r="B33" s="6" t="str">
        <f>"00008567"</f>
        <v>00008567</v>
      </c>
    </row>
    <row r="34" spans="1:2">
      <c r="A34" s="4">
        <v>29</v>
      </c>
      <c r="B34" s="6" t="str">
        <f>"00008731"</f>
        <v>00008731</v>
      </c>
    </row>
    <row r="35" spans="1:2">
      <c r="A35" s="4">
        <v>30</v>
      </c>
      <c r="B35" s="6" t="str">
        <f>"00008767"</f>
        <v>00008767</v>
      </c>
    </row>
    <row r="36" spans="1:2">
      <c r="A36" s="4">
        <v>31</v>
      </c>
      <c r="B36" s="6" t="str">
        <f>"00008876"</f>
        <v>00008876</v>
      </c>
    </row>
    <row r="37" spans="1:2">
      <c r="A37" s="4">
        <v>32</v>
      </c>
      <c r="B37" s="6" t="str">
        <f>"00008906"</f>
        <v>00008906</v>
      </c>
    </row>
    <row r="38" spans="1:2">
      <c r="A38" s="4">
        <v>33</v>
      </c>
      <c r="B38" s="6" t="str">
        <f>"00009174"</f>
        <v>00009174</v>
      </c>
    </row>
    <row r="39" spans="1:2">
      <c r="A39" s="4">
        <v>34</v>
      </c>
      <c r="B39" s="6" t="str">
        <f>"00009277"</f>
        <v>00009277</v>
      </c>
    </row>
    <row r="40" spans="1:2">
      <c r="A40" s="4">
        <v>35</v>
      </c>
      <c r="B40" s="6" t="str">
        <f>"00009522"</f>
        <v>00009522</v>
      </c>
    </row>
    <row r="41" spans="1:2">
      <c r="A41" s="4">
        <v>36</v>
      </c>
      <c r="B41" s="6" t="str">
        <f>"00009527"</f>
        <v>00009527</v>
      </c>
    </row>
    <row r="42" spans="1:2">
      <c r="A42" s="4">
        <v>37</v>
      </c>
      <c r="B42" s="6" t="str">
        <f>"00009567"</f>
        <v>00009567</v>
      </c>
    </row>
    <row r="43" spans="1:2">
      <c r="A43" s="4">
        <v>38</v>
      </c>
      <c r="B43" s="6" t="str">
        <f>"00010142"</f>
        <v>00010142</v>
      </c>
    </row>
    <row r="44" spans="1:2">
      <c r="A44" s="4">
        <v>39</v>
      </c>
      <c r="B44" s="6" t="str">
        <f>"00010157"</f>
        <v>00010157</v>
      </c>
    </row>
    <row r="45" spans="1:2">
      <c r="A45" s="4">
        <v>40</v>
      </c>
      <c r="B45" s="6" t="str">
        <f>"00010210"</f>
        <v>00010210</v>
      </c>
    </row>
    <row r="46" spans="1:2">
      <c r="A46" s="4">
        <v>41</v>
      </c>
      <c r="B46" s="6" t="str">
        <f>"00010219"</f>
        <v>00010219</v>
      </c>
    </row>
    <row r="47" spans="1:2">
      <c r="A47" s="4">
        <v>42</v>
      </c>
      <c r="B47" s="6" t="str">
        <f>"00010637"</f>
        <v>00010637</v>
      </c>
    </row>
    <row r="48" spans="1:2">
      <c r="A48" s="4">
        <v>43</v>
      </c>
      <c r="B48" s="6" t="str">
        <f>"00010641"</f>
        <v>00010641</v>
      </c>
    </row>
    <row r="49" spans="1:2">
      <c r="A49" s="4">
        <v>44</v>
      </c>
      <c r="B49" s="6" t="str">
        <f>"00010864"</f>
        <v>00010864</v>
      </c>
    </row>
    <row r="50" spans="1:2">
      <c r="A50" s="4">
        <v>45</v>
      </c>
      <c r="B50" s="6" t="str">
        <f>"00011056"</f>
        <v>00011056</v>
      </c>
    </row>
    <row r="51" spans="1:2">
      <c r="A51" s="4">
        <v>46</v>
      </c>
      <c r="B51" s="6" t="str">
        <f>"00011386"</f>
        <v>00011386</v>
      </c>
    </row>
    <row r="52" spans="1:2">
      <c r="A52" s="4">
        <v>47</v>
      </c>
      <c r="B52" s="6" t="str">
        <f>"00011816"</f>
        <v>00011816</v>
      </c>
    </row>
    <row r="53" spans="1:2">
      <c r="A53" s="4">
        <v>48</v>
      </c>
      <c r="B53" s="6" t="str">
        <f>"00012138"</f>
        <v>00012138</v>
      </c>
    </row>
    <row r="54" spans="1:2">
      <c r="A54" s="4">
        <v>49</v>
      </c>
      <c r="B54" s="6" t="str">
        <f>"00012198"</f>
        <v>00012198</v>
      </c>
    </row>
    <row r="55" spans="1:2">
      <c r="A55" s="4">
        <v>50</v>
      </c>
      <c r="B55" s="6" t="str">
        <f>"00012732"</f>
        <v>00012732</v>
      </c>
    </row>
    <row r="56" spans="1:2">
      <c r="A56" s="4">
        <v>51</v>
      </c>
      <c r="B56" s="6" t="str">
        <f>"00013645"</f>
        <v>00013645</v>
      </c>
    </row>
    <row r="57" spans="1:2">
      <c r="A57" s="4">
        <v>52</v>
      </c>
      <c r="B57" s="6" t="str">
        <f>"00013832"</f>
        <v>00013832</v>
      </c>
    </row>
    <row r="58" spans="1:2">
      <c r="A58" s="4">
        <v>53</v>
      </c>
      <c r="B58" s="6" t="str">
        <f>"00014026"</f>
        <v>00014026</v>
      </c>
    </row>
    <row r="59" spans="1:2">
      <c r="A59" s="4">
        <v>54</v>
      </c>
      <c r="B59" s="6" t="str">
        <f>"00014523"</f>
        <v>00014523</v>
      </c>
    </row>
    <row r="60" spans="1:2">
      <c r="A60" s="4">
        <v>55</v>
      </c>
      <c r="B60" s="6" t="str">
        <f>"00015619"</f>
        <v>00015619</v>
      </c>
    </row>
    <row r="61" spans="1:2">
      <c r="A61" s="4">
        <v>56</v>
      </c>
      <c r="B61" s="6" t="str">
        <f>"00015663"</f>
        <v>00015663</v>
      </c>
    </row>
    <row r="62" spans="1:2">
      <c r="A62" s="4">
        <v>57</v>
      </c>
      <c r="B62" s="6" t="str">
        <f>"00015672"</f>
        <v>00015672</v>
      </c>
    </row>
    <row r="63" spans="1:2">
      <c r="A63" s="4">
        <v>58</v>
      </c>
      <c r="B63" s="6" t="str">
        <f>"00015729"</f>
        <v>00015729</v>
      </c>
    </row>
    <row r="64" spans="1:2">
      <c r="A64" s="4">
        <v>59</v>
      </c>
      <c r="B64" s="6" t="str">
        <f>"00015842"</f>
        <v>00015842</v>
      </c>
    </row>
    <row r="65" spans="1:2">
      <c r="A65" s="4">
        <v>60</v>
      </c>
      <c r="B65" s="6" t="str">
        <f>"00015879"</f>
        <v>00015879</v>
      </c>
    </row>
    <row r="66" spans="1:2">
      <c r="A66" s="4">
        <v>61</v>
      </c>
      <c r="B66" s="6" t="str">
        <f>"00015882"</f>
        <v>00015882</v>
      </c>
    </row>
    <row r="67" spans="1:2">
      <c r="A67" s="4">
        <v>62</v>
      </c>
      <c r="B67" s="6" t="str">
        <f>"00015896"</f>
        <v>00015896</v>
      </c>
    </row>
    <row r="68" spans="1:2">
      <c r="A68" s="4">
        <v>63</v>
      </c>
      <c r="B68" s="6" t="str">
        <f>"00015940"</f>
        <v>00015940</v>
      </c>
    </row>
    <row r="69" spans="1:2">
      <c r="A69" s="4">
        <v>64</v>
      </c>
      <c r="B69" s="6" t="str">
        <f>"00015954"</f>
        <v>00015954</v>
      </c>
    </row>
    <row r="70" spans="1:2">
      <c r="A70" s="4">
        <v>65</v>
      </c>
      <c r="B70" s="6" t="str">
        <f>"00015994"</f>
        <v>00015994</v>
      </c>
    </row>
    <row r="71" spans="1:2">
      <c r="A71" s="4">
        <v>66</v>
      </c>
      <c r="B71" s="6" t="str">
        <f>"00015997"</f>
        <v>00015997</v>
      </c>
    </row>
    <row r="72" spans="1:2">
      <c r="A72" s="4">
        <v>67</v>
      </c>
      <c r="B72" s="6" t="str">
        <f>"00016015"</f>
        <v>00016015</v>
      </c>
    </row>
    <row r="73" spans="1:2">
      <c r="A73" s="4">
        <v>68</v>
      </c>
      <c r="B73" s="6" t="str">
        <f>"00016047"</f>
        <v>00016047</v>
      </c>
    </row>
    <row r="74" spans="1:2">
      <c r="A74" s="4">
        <v>69</v>
      </c>
      <c r="B74" s="6" t="str">
        <f>"00016052"</f>
        <v>00016052</v>
      </c>
    </row>
    <row r="75" spans="1:2">
      <c r="A75" s="4">
        <v>70</v>
      </c>
      <c r="B75" s="6" t="str">
        <f>"00016056"</f>
        <v>00016056</v>
      </c>
    </row>
    <row r="76" spans="1:2">
      <c r="A76" s="4">
        <v>71</v>
      </c>
      <c r="B76" s="6" t="str">
        <f>"00016062"</f>
        <v>00016062</v>
      </c>
    </row>
    <row r="77" spans="1:2">
      <c r="A77" s="4">
        <v>72</v>
      </c>
      <c r="B77" s="6" t="str">
        <f>"00016078"</f>
        <v>00016078</v>
      </c>
    </row>
    <row r="78" spans="1:2">
      <c r="A78" s="4">
        <v>73</v>
      </c>
      <c r="B78" s="6" t="str">
        <f>"00016079"</f>
        <v>00016079</v>
      </c>
    </row>
    <row r="79" spans="1:2">
      <c r="A79" s="4">
        <v>74</v>
      </c>
      <c r="B79" s="6" t="str">
        <f>"00016089"</f>
        <v>00016089</v>
      </c>
    </row>
    <row r="80" spans="1:2">
      <c r="A80" s="4">
        <v>75</v>
      </c>
      <c r="B80" s="6" t="str">
        <f>"00016092"</f>
        <v>00016092</v>
      </c>
    </row>
    <row r="81" spans="1:2">
      <c r="A81" s="4">
        <v>76</v>
      </c>
      <c r="B81" s="6" t="str">
        <f>"00016133"</f>
        <v>00016133</v>
      </c>
    </row>
    <row r="82" spans="1:2">
      <c r="A82" s="4">
        <v>77</v>
      </c>
      <c r="B82" s="6" t="str">
        <f>"00016135"</f>
        <v>00016135</v>
      </c>
    </row>
    <row r="83" spans="1:2">
      <c r="A83" s="4">
        <v>78</v>
      </c>
      <c r="B83" s="6" t="str">
        <f>"00016189"</f>
        <v>00016189</v>
      </c>
    </row>
    <row r="84" spans="1:2">
      <c r="A84" s="4">
        <v>79</v>
      </c>
      <c r="B84" s="6" t="str">
        <f>"00016244"</f>
        <v>00016244</v>
      </c>
    </row>
    <row r="85" spans="1:2">
      <c r="A85" s="4">
        <v>80</v>
      </c>
      <c r="B85" s="6" t="str">
        <f>"00016295"</f>
        <v>00016295</v>
      </c>
    </row>
    <row r="86" spans="1:2">
      <c r="A86" s="4">
        <v>81</v>
      </c>
      <c r="B86" s="6" t="str">
        <f>"00016314"</f>
        <v>00016314</v>
      </c>
    </row>
    <row r="87" spans="1:2">
      <c r="A87" s="4">
        <v>82</v>
      </c>
      <c r="B87" s="6" t="str">
        <f>"00016320"</f>
        <v>00016320</v>
      </c>
    </row>
    <row r="88" spans="1:2">
      <c r="A88" s="4">
        <v>83</v>
      </c>
      <c r="B88" s="6" t="str">
        <f>"00016342"</f>
        <v>00016342</v>
      </c>
    </row>
    <row r="89" spans="1:2">
      <c r="A89" s="4">
        <v>84</v>
      </c>
      <c r="B89" s="6" t="str">
        <f>"00016344"</f>
        <v>00016344</v>
      </c>
    </row>
    <row r="90" spans="1:2">
      <c r="A90" s="4">
        <v>85</v>
      </c>
      <c r="B90" s="6" t="str">
        <f>"00016371"</f>
        <v>00016371</v>
      </c>
    </row>
    <row r="91" spans="1:2">
      <c r="A91" s="4">
        <v>86</v>
      </c>
      <c r="B91" s="6" t="str">
        <f>"00016384"</f>
        <v>00016384</v>
      </c>
    </row>
    <row r="92" spans="1:2">
      <c r="A92" s="4">
        <v>87</v>
      </c>
      <c r="B92" s="6" t="str">
        <f>"00016400"</f>
        <v>00016400</v>
      </c>
    </row>
    <row r="93" spans="1:2">
      <c r="A93" s="4">
        <v>88</v>
      </c>
      <c r="B93" s="6" t="str">
        <f>"00016407"</f>
        <v>00016407</v>
      </c>
    </row>
    <row r="94" spans="1:2">
      <c r="A94" s="4">
        <v>89</v>
      </c>
      <c r="B94" s="6" t="str">
        <f>"00016410"</f>
        <v>00016410</v>
      </c>
    </row>
    <row r="95" spans="1:2">
      <c r="A95" s="4">
        <v>90</v>
      </c>
      <c r="B95" s="6" t="str">
        <f>"00016415"</f>
        <v>00016415</v>
      </c>
    </row>
    <row r="96" spans="1:2">
      <c r="A96" s="4">
        <v>91</v>
      </c>
      <c r="B96" s="6" t="str">
        <f>"00016430"</f>
        <v>00016430</v>
      </c>
    </row>
    <row r="97" spans="1:2">
      <c r="A97" s="4">
        <v>92</v>
      </c>
      <c r="B97" s="6" t="str">
        <f>"00016463"</f>
        <v>00016463</v>
      </c>
    </row>
    <row r="98" spans="1:2">
      <c r="A98" s="4">
        <v>93</v>
      </c>
      <c r="B98" s="6" t="str">
        <f>"00016489"</f>
        <v>00016489</v>
      </c>
    </row>
    <row r="99" spans="1:2">
      <c r="A99" s="4">
        <v>94</v>
      </c>
      <c r="B99" s="6" t="str">
        <f>"00016506"</f>
        <v>00016506</v>
      </c>
    </row>
    <row r="100" spans="1:2">
      <c r="A100" s="4">
        <v>95</v>
      </c>
      <c r="B100" s="6" t="str">
        <f>"00016516"</f>
        <v>00016516</v>
      </c>
    </row>
    <row r="101" spans="1:2">
      <c r="A101" s="4">
        <v>96</v>
      </c>
      <c r="B101" s="6" t="str">
        <f>"00016538"</f>
        <v>00016538</v>
      </c>
    </row>
    <row r="102" spans="1:2">
      <c r="A102" s="4">
        <v>97</v>
      </c>
      <c r="B102" s="6" t="str">
        <f>"00016548"</f>
        <v>00016548</v>
      </c>
    </row>
    <row r="103" spans="1:2">
      <c r="A103" s="4">
        <v>98</v>
      </c>
      <c r="B103" s="6" t="str">
        <f>"00016604"</f>
        <v>00016604</v>
      </c>
    </row>
    <row r="104" spans="1:2">
      <c r="A104" s="4">
        <v>99</v>
      </c>
      <c r="B104" s="6" t="str">
        <f>"00016607"</f>
        <v>00016607</v>
      </c>
    </row>
    <row r="105" spans="1:2">
      <c r="A105" s="4">
        <v>100</v>
      </c>
      <c r="B105" s="6" t="str">
        <f>"00016611"</f>
        <v>00016611</v>
      </c>
    </row>
    <row r="106" spans="1:2">
      <c r="A106" s="4">
        <v>101</v>
      </c>
      <c r="B106" s="6" t="str">
        <f>"00016626"</f>
        <v>00016626</v>
      </c>
    </row>
    <row r="107" spans="1:2">
      <c r="A107" s="4">
        <v>102</v>
      </c>
      <c r="B107" s="6" t="str">
        <f>"00016643"</f>
        <v>00016643</v>
      </c>
    </row>
    <row r="108" spans="1:2">
      <c r="A108" s="4">
        <v>103</v>
      </c>
      <c r="B108" s="6" t="str">
        <f>"00016700"</f>
        <v>00016700</v>
      </c>
    </row>
    <row r="109" spans="1:2">
      <c r="A109" s="4">
        <v>104</v>
      </c>
      <c r="B109" s="6" t="str">
        <f>"00016707"</f>
        <v>00016707</v>
      </c>
    </row>
    <row r="110" spans="1:2">
      <c r="A110" s="4">
        <v>105</v>
      </c>
      <c r="B110" s="6" t="str">
        <f>"00016735"</f>
        <v>00016735</v>
      </c>
    </row>
    <row r="111" spans="1:2">
      <c r="A111" s="4">
        <v>106</v>
      </c>
      <c r="B111" s="6" t="str">
        <f>"00016760"</f>
        <v>00016760</v>
      </c>
    </row>
    <row r="112" spans="1:2">
      <c r="A112" s="4">
        <v>107</v>
      </c>
      <c r="B112" s="6" t="str">
        <f>"00016800"</f>
        <v>00016800</v>
      </c>
    </row>
    <row r="113" spans="1:2">
      <c r="A113" s="4">
        <v>108</v>
      </c>
      <c r="B113" s="6" t="str">
        <f>"00016827"</f>
        <v>00016827</v>
      </c>
    </row>
    <row r="114" spans="1:2">
      <c r="A114" s="4">
        <v>109</v>
      </c>
      <c r="B114" s="6" t="str">
        <f>"00016830"</f>
        <v>00016830</v>
      </c>
    </row>
    <row r="115" spans="1:2">
      <c r="A115" s="4">
        <v>110</v>
      </c>
      <c r="B115" s="6" t="str">
        <f>"00016851"</f>
        <v>00016851</v>
      </c>
    </row>
    <row r="116" spans="1:2">
      <c r="A116" s="4">
        <v>111</v>
      </c>
      <c r="B116" s="6" t="str">
        <f>"00016948"</f>
        <v>00016948</v>
      </c>
    </row>
    <row r="117" spans="1:2">
      <c r="A117" s="4">
        <v>112</v>
      </c>
      <c r="B117" s="6" t="str">
        <f>"00016974"</f>
        <v>00016974</v>
      </c>
    </row>
    <row r="118" spans="1:2">
      <c r="A118" s="4">
        <v>113</v>
      </c>
      <c r="B118" s="6" t="str">
        <f>"00016987"</f>
        <v>00016987</v>
      </c>
    </row>
    <row r="119" spans="1:2">
      <c r="A119" s="4">
        <v>114</v>
      </c>
      <c r="B119" s="6" t="str">
        <f>"00017057"</f>
        <v>00017057</v>
      </c>
    </row>
    <row r="120" spans="1:2">
      <c r="A120" s="4">
        <v>115</v>
      </c>
      <c r="B120" s="6" t="str">
        <f>"00017077"</f>
        <v>00017077</v>
      </c>
    </row>
    <row r="121" spans="1:2">
      <c r="A121" s="4">
        <v>116</v>
      </c>
      <c r="B121" s="6" t="str">
        <f>"00017099"</f>
        <v>00017099</v>
      </c>
    </row>
    <row r="122" spans="1:2">
      <c r="A122" s="4">
        <v>117</v>
      </c>
      <c r="B122" s="6" t="str">
        <f>"00017125"</f>
        <v>00017125</v>
      </c>
    </row>
    <row r="123" spans="1:2">
      <c r="A123" s="4">
        <v>118</v>
      </c>
      <c r="B123" s="6" t="str">
        <f>"00017141"</f>
        <v>00017141</v>
      </c>
    </row>
    <row r="124" spans="1:2">
      <c r="A124" s="4">
        <v>119</v>
      </c>
      <c r="B124" s="6" t="str">
        <f>"00017179"</f>
        <v>00017179</v>
      </c>
    </row>
    <row r="125" spans="1:2">
      <c r="A125" s="4">
        <v>120</v>
      </c>
      <c r="B125" s="6" t="str">
        <f>"00017269"</f>
        <v>00017269</v>
      </c>
    </row>
    <row r="126" spans="1:2">
      <c r="A126" s="4">
        <v>121</v>
      </c>
      <c r="B126" s="6" t="str">
        <f>"00017276"</f>
        <v>00017276</v>
      </c>
    </row>
    <row r="127" spans="1:2">
      <c r="A127" s="4">
        <v>122</v>
      </c>
      <c r="B127" s="6" t="str">
        <f>"00017315"</f>
        <v>00017315</v>
      </c>
    </row>
    <row r="128" spans="1:2">
      <c r="A128" s="4">
        <v>123</v>
      </c>
      <c r="B128" s="6" t="str">
        <f>"00017317"</f>
        <v>00017317</v>
      </c>
    </row>
    <row r="129" spans="1:2">
      <c r="A129" s="4">
        <v>124</v>
      </c>
      <c r="B129" s="6" t="str">
        <f>"00017355"</f>
        <v>00017355</v>
      </c>
    </row>
    <row r="130" spans="1:2">
      <c r="A130" s="4">
        <v>125</v>
      </c>
      <c r="B130" s="6" t="str">
        <f>"00017358"</f>
        <v>00017358</v>
      </c>
    </row>
    <row r="131" spans="1:2">
      <c r="A131" s="4">
        <v>126</v>
      </c>
      <c r="B131" s="6" t="str">
        <f>"00017362"</f>
        <v>00017362</v>
      </c>
    </row>
    <row r="132" spans="1:2">
      <c r="A132" s="4">
        <v>127</v>
      </c>
      <c r="B132" s="6" t="str">
        <f>"00017373"</f>
        <v>00017373</v>
      </c>
    </row>
    <row r="133" spans="1:2">
      <c r="A133" s="4">
        <v>128</v>
      </c>
      <c r="B133" s="6" t="str">
        <f>"00017424"</f>
        <v>00017424</v>
      </c>
    </row>
    <row r="134" spans="1:2">
      <c r="A134" s="4">
        <v>129</v>
      </c>
      <c r="B134" s="6" t="str">
        <f>"00017436"</f>
        <v>00017436</v>
      </c>
    </row>
    <row r="135" spans="1:2">
      <c r="A135" s="4">
        <v>130</v>
      </c>
      <c r="B135" s="6" t="str">
        <f>"00017443"</f>
        <v>00017443</v>
      </c>
    </row>
    <row r="136" spans="1:2">
      <c r="A136" s="4">
        <v>131</v>
      </c>
      <c r="B136" s="6" t="str">
        <f>"00017452"</f>
        <v>00017452</v>
      </c>
    </row>
    <row r="137" spans="1:2">
      <c r="A137" s="4">
        <v>132</v>
      </c>
      <c r="B137" s="6" t="str">
        <f>"00017468"</f>
        <v>00017468</v>
      </c>
    </row>
    <row r="138" spans="1:2">
      <c r="A138" s="4">
        <v>133</v>
      </c>
      <c r="B138" s="6" t="str">
        <f>"00017546"</f>
        <v>00017546</v>
      </c>
    </row>
    <row r="139" spans="1:2">
      <c r="A139" s="4">
        <v>134</v>
      </c>
      <c r="B139" s="6" t="str">
        <f>"00017646"</f>
        <v>00017646</v>
      </c>
    </row>
    <row r="140" spans="1:2">
      <c r="A140" s="4">
        <v>135</v>
      </c>
      <c r="B140" s="6" t="str">
        <f>"00017687"</f>
        <v>00017687</v>
      </c>
    </row>
    <row r="141" spans="1:2">
      <c r="A141" s="4">
        <v>136</v>
      </c>
      <c r="B141" s="6" t="str">
        <f>"00017712"</f>
        <v>00017712</v>
      </c>
    </row>
    <row r="142" spans="1:2">
      <c r="A142" s="4">
        <v>137</v>
      </c>
      <c r="B142" s="6" t="str">
        <f>"00017788"</f>
        <v>00017788</v>
      </c>
    </row>
    <row r="143" spans="1:2">
      <c r="A143" s="4">
        <v>138</v>
      </c>
      <c r="B143" s="6" t="str">
        <f>"00017863"</f>
        <v>00017863</v>
      </c>
    </row>
    <row r="144" spans="1:2">
      <c r="A144" s="4">
        <v>139</v>
      </c>
      <c r="B144" s="6" t="str">
        <f>"00017876"</f>
        <v>00017876</v>
      </c>
    </row>
    <row r="145" spans="1:2">
      <c r="A145" s="4">
        <v>140</v>
      </c>
      <c r="B145" s="6" t="str">
        <f>"00017923"</f>
        <v>00017923</v>
      </c>
    </row>
    <row r="146" spans="1:2">
      <c r="A146" s="4">
        <v>141</v>
      </c>
      <c r="B146" s="6" t="str">
        <f>"00017932"</f>
        <v>00017932</v>
      </c>
    </row>
    <row r="147" spans="1:2">
      <c r="A147" s="4">
        <v>142</v>
      </c>
      <c r="B147" s="6" t="str">
        <f>"00017989"</f>
        <v>00017989</v>
      </c>
    </row>
    <row r="148" spans="1:2">
      <c r="A148" s="4">
        <v>143</v>
      </c>
      <c r="B148" s="6" t="str">
        <f>"00018034"</f>
        <v>00018034</v>
      </c>
    </row>
    <row r="149" spans="1:2">
      <c r="A149" s="4">
        <v>144</v>
      </c>
      <c r="B149" s="6" t="str">
        <f>"00018069"</f>
        <v>00018069</v>
      </c>
    </row>
    <row r="150" spans="1:2">
      <c r="A150" s="4">
        <v>145</v>
      </c>
      <c r="B150" s="6" t="str">
        <f>"00018130"</f>
        <v>00018130</v>
      </c>
    </row>
    <row r="151" spans="1:2">
      <c r="A151" s="4">
        <v>146</v>
      </c>
      <c r="B151" s="6" t="str">
        <f>"00018139"</f>
        <v>00018139</v>
      </c>
    </row>
    <row r="152" spans="1:2">
      <c r="A152" s="4">
        <v>147</v>
      </c>
      <c r="B152" s="6" t="str">
        <f>"00018193"</f>
        <v>00018193</v>
      </c>
    </row>
    <row r="153" spans="1:2">
      <c r="A153" s="4">
        <v>148</v>
      </c>
      <c r="B153" s="6" t="str">
        <f>"00018229"</f>
        <v>00018229</v>
      </c>
    </row>
    <row r="154" spans="1:2">
      <c r="A154" s="4">
        <v>149</v>
      </c>
      <c r="B154" s="6" t="str">
        <f>"00018317"</f>
        <v>00018317</v>
      </c>
    </row>
    <row r="155" spans="1:2">
      <c r="A155" s="4">
        <v>150</v>
      </c>
      <c r="B155" s="6" t="str">
        <f>"00018338"</f>
        <v>00018338</v>
      </c>
    </row>
    <row r="156" spans="1:2">
      <c r="A156" s="4">
        <v>151</v>
      </c>
      <c r="B156" s="6" t="str">
        <f>"00018390"</f>
        <v>00018390</v>
      </c>
    </row>
    <row r="157" spans="1:2">
      <c r="A157" s="4">
        <v>152</v>
      </c>
      <c r="B157" s="6" t="str">
        <f>"00018427"</f>
        <v>00018427</v>
      </c>
    </row>
    <row r="158" spans="1:2">
      <c r="A158" s="4">
        <v>153</v>
      </c>
      <c r="B158" s="6" t="str">
        <f>"00018460"</f>
        <v>00018460</v>
      </c>
    </row>
    <row r="159" spans="1:2">
      <c r="A159" s="4">
        <v>154</v>
      </c>
      <c r="B159" s="6" t="str">
        <f>"00018473"</f>
        <v>00018473</v>
      </c>
    </row>
    <row r="160" spans="1:2">
      <c r="A160" s="4">
        <v>155</v>
      </c>
      <c r="B160" s="6" t="str">
        <f>"00018490"</f>
        <v>00018490</v>
      </c>
    </row>
    <row r="161" spans="1:2">
      <c r="A161" s="4">
        <v>156</v>
      </c>
      <c r="B161" s="6" t="str">
        <f>"00018542"</f>
        <v>00018542</v>
      </c>
    </row>
    <row r="162" spans="1:2">
      <c r="A162" s="4">
        <v>157</v>
      </c>
      <c r="B162" s="6" t="str">
        <f>"00018567"</f>
        <v>00018567</v>
      </c>
    </row>
    <row r="163" spans="1:2">
      <c r="A163" s="4">
        <v>158</v>
      </c>
      <c r="B163" s="6" t="str">
        <f>"00018807"</f>
        <v>00018807</v>
      </c>
    </row>
    <row r="164" spans="1:2">
      <c r="A164" s="4">
        <v>159</v>
      </c>
      <c r="B164" s="6" t="str">
        <f>"00018874"</f>
        <v>00018874</v>
      </c>
    </row>
    <row r="165" spans="1:2">
      <c r="A165" s="4">
        <v>160</v>
      </c>
      <c r="B165" s="6" t="str">
        <f>"00018899"</f>
        <v>00018899</v>
      </c>
    </row>
    <row r="166" spans="1:2">
      <c r="A166" s="4">
        <v>161</v>
      </c>
      <c r="B166" s="6" t="str">
        <f>"00018970"</f>
        <v>00018970</v>
      </c>
    </row>
    <row r="167" spans="1:2">
      <c r="A167" s="4">
        <v>162</v>
      </c>
      <c r="B167" s="6" t="str">
        <f>"00018995"</f>
        <v>00018995</v>
      </c>
    </row>
    <row r="168" spans="1:2">
      <c r="A168" s="4">
        <v>163</v>
      </c>
      <c r="B168" s="6" t="str">
        <f>"00019038"</f>
        <v>00019038</v>
      </c>
    </row>
    <row r="169" spans="1:2">
      <c r="A169" s="4">
        <v>164</v>
      </c>
      <c r="B169" s="6" t="str">
        <f>"00019069"</f>
        <v>00019069</v>
      </c>
    </row>
    <row r="170" spans="1:2">
      <c r="A170" s="4">
        <v>165</v>
      </c>
      <c r="B170" s="6" t="str">
        <f>"00019077"</f>
        <v>00019077</v>
      </c>
    </row>
    <row r="171" spans="1:2">
      <c r="A171" s="4">
        <v>166</v>
      </c>
      <c r="B171" s="6" t="str">
        <f>"00019084"</f>
        <v>00019084</v>
      </c>
    </row>
    <row r="172" spans="1:2">
      <c r="A172" s="4">
        <v>167</v>
      </c>
      <c r="B172" s="6" t="str">
        <f>"00019118"</f>
        <v>00019118</v>
      </c>
    </row>
    <row r="173" spans="1:2">
      <c r="A173" s="4">
        <v>168</v>
      </c>
      <c r="B173" s="6" t="str">
        <f>"00019275"</f>
        <v>00019275</v>
      </c>
    </row>
    <row r="174" spans="1:2">
      <c r="A174" s="4">
        <v>169</v>
      </c>
      <c r="B174" s="6" t="str">
        <f>"00019293"</f>
        <v>00019293</v>
      </c>
    </row>
    <row r="175" spans="1:2">
      <c r="A175" s="4">
        <v>170</v>
      </c>
      <c r="B175" s="6" t="str">
        <f>"00019320"</f>
        <v>00019320</v>
      </c>
    </row>
    <row r="176" spans="1:2">
      <c r="A176" s="4">
        <v>171</v>
      </c>
      <c r="B176" s="6" t="str">
        <f>"00019384"</f>
        <v>00019384</v>
      </c>
    </row>
    <row r="177" spans="1:2">
      <c r="A177" s="4">
        <v>172</v>
      </c>
      <c r="B177" s="6" t="str">
        <f>"00019437"</f>
        <v>00019437</v>
      </c>
    </row>
    <row r="178" spans="1:2">
      <c r="A178" s="4">
        <v>173</v>
      </c>
      <c r="B178" s="6" t="str">
        <f>"00019503"</f>
        <v>00019503</v>
      </c>
    </row>
    <row r="179" spans="1:2">
      <c r="A179" s="4">
        <v>174</v>
      </c>
      <c r="B179" s="6" t="str">
        <f>"00019541"</f>
        <v>00019541</v>
      </c>
    </row>
    <row r="180" spans="1:2">
      <c r="A180" s="4">
        <v>175</v>
      </c>
      <c r="B180" s="6" t="str">
        <f>"00019545"</f>
        <v>00019545</v>
      </c>
    </row>
    <row r="181" spans="1:2">
      <c r="A181" s="4">
        <v>176</v>
      </c>
      <c r="B181" s="6" t="str">
        <f>"00019598"</f>
        <v>00019598</v>
      </c>
    </row>
    <row r="182" spans="1:2">
      <c r="A182" s="4">
        <v>177</v>
      </c>
      <c r="B182" s="6" t="str">
        <f>"00019633"</f>
        <v>00019633</v>
      </c>
    </row>
    <row r="183" spans="1:2">
      <c r="A183" s="4">
        <v>178</v>
      </c>
      <c r="B183" s="6" t="str">
        <f>"00019661"</f>
        <v>00019661</v>
      </c>
    </row>
    <row r="184" spans="1:2">
      <c r="A184" s="4">
        <v>179</v>
      </c>
      <c r="B184" s="6" t="str">
        <f>"00019747"</f>
        <v>00019747</v>
      </c>
    </row>
    <row r="185" spans="1:2">
      <c r="A185" s="4">
        <v>180</v>
      </c>
      <c r="B185" s="6" t="str">
        <f>"00019791"</f>
        <v>00019791</v>
      </c>
    </row>
    <row r="186" spans="1:2">
      <c r="A186" s="4">
        <v>181</v>
      </c>
      <c r="B186" s="6" t="str">
        <f>"00019794"</f>
        <v>00019794</v>
      </c>
    </row>
    <row r="187" spans="1:2">
      <c r="A187" s="4">
        <v>182</v>
      </c>
      <c r="B187" s="6" t="str">
        <f>"00019821"</f>
        <v>00019821</v>
      </c>
    </row>
    <row r="188" spans="1:2">
      <c r="A188" s="4">
        <v>183</v>
      </c>
      <c r="B188" s="6" t="str">
        <f>"00019832"</f>
        <v>00019832</v>
      </c>
    </row>
    <row r="189" spans="1:2">
      <c r="A189" s="4">
        <v>184</v>
      </c>
      <c r="B189" s="6" t="str">
        <f>"00019843"</f>
        <v>00019843</v>
      </c>
    </row>
    <row r="190" spans="1:2">
      <c r="A190" s="4">
        <v>185</v>
      </c>
      <c r="B190" s="6" t="str">
        <f>"00019868"</f>
        <v>00019868</v>
      </c>
    </row>
    <row r="191" spans="1:2">
      <c r="A191" s="4">
        <v>186</v>
      </c>
      <c r="B191" s="6" t="str">
        <f>"00019889"</f>
        <v>00019889</v>
      </c>
    </row>
    <row r="192" spans="1:2">
      <c r="A192" s="4">
        <v>187</v>
      </c>
      <c r="B192" s="6" t="str">
        <f>"00019937"</f>
        <v>00019937</v>
      </c>
    </row>
    <row r="193" spans="1:2">
      <c r="A193" s="4">
        <v>188</v>
      </c>
      <c r="B193" s="6" t="str">
        <f>"00019941"</f>
        <v>00019941</v>
      </c>
    </row>
    <row r="194" spans="1:2">
      <c r="A194" s="4">
        <v>189</v>
      </c>
      <c r="B194" s="6" t="str">
        <f>"00020003"</f>
        <v>00020003</v>
      </c>
    </row>
    <row r="195" spans="1:2">
      <c r="A195" s="4">
        <v>190</v>
      </c>
      <c r="B195" s="6" t="str">
        <f>"00020071"</f>
        <v>00020071</v>
      </c>
    </row>
    <row r="196" spans="1:2">
      <c r="A196" s="4">
        <v>191</v>
      </c>
      <c r="B196" s="6" t="str">
        <f>"00020132"</f>
        <v>00020132</v>
      </c>
    </row>
    <row r="197" spans="1:2">
      <c r="A197" s="4">
        <v>192</v>
      </c>
      <c r="B197" s="6" t="str">
        <f>"00020134"</f>
        <v>00020134</v>
      </c>
    </row>
    <row r="198" spans="1:2">
      <c r="A198" s="4">
        <v>193</v>
      </c>
      <c r="B198" s="6" t="str">
        <f>"00020147"</f>
        <v>00020147</v>
      </c>
    </row>
    <row r="199" spans="1:2">
      <c r="A199" s="4">
        <v>194</v>
      </c>
      <c r="B199" s="6" t="str">
        <f>"00020160"</f>
        <v>00020160</v>
      </c>
    </row>
    <row r="200" spans="1:2">
      <c r="A200" s="4">
        <v>195</v>
      </c>
      <c r="B200" s="6" t="str">
        <f>"00020175"</f>
        <v>00020175</v>
      </c>
    </row>
    <row r="201" spans="1:2">
      <c r="A201" s="4">
        <v>196</v>
      </c>
      <c r="B201" s="6" t="str">
        <f>"00020179"</f>
        <v>00020179</v>
      </c>
    </row>
    <row r="202" spans="1:2">
      <c r="A202" s="4">
        <v>197</v>
      </c>
      <c r="B202" s="6" t="str">
        <f>"00020198"</f>
        <v>00020198</v>
      </c>
    </row>
    <row r="203" spans="1:2">
      <c r="A203" s="4">
        <v>198</v>
      </c>
      <c r="B203" s="6" t="str">
        <f>"00020284"</f>
        <v>00020284</v>
      </c>
    </row>
    <row r="204" spans="1:2">
      <c r="A204" s="4">
        <v>199</v>
      </c>
      <c r="B204" s="6" t="str">
        <f>"00020285"</f>
        <v>00020285</v>
      </c>
    </row>
    <row r="205" spans="1:2">
      <c r="A205" s="4">
        <v>200</v>
      </c>
      <c r="B205" s="6" t="str">
        <f>"00020294"</f>
        <v>00020294</v>
      </c>
    </row>
    <row r="206" spans="1:2">
      <c r="A206" s="4">
        <v>201</v>
      </c>
      <c r="B206" s="6" t="str">
        <f>"00020296"</f>
        <v>00020296</v>
      </c>
    </row>
    <row r="207" spans="1:2">
      <c r="A207" s="4">
        <v>202</v>
      </c>
      <c r="B207" s="6" t="str">
        <f>"00020374"</f>
        <v>00020374</v>
      </c>
    </row>
    <row r="208" spans="1:2">
      <c r="A208" s="4">
        <v>203</v>
      </c>
      <c r="B208" s="6" t="str">
        <f>"00020378"</f>
        <v>00020378</v>
      </c>
    </row>
    <row r="209" spans="1:2">
      <c r="A209" s="4">
        <v>204</v>
      </c>
      <c r="B209" s="6" t="str">
        <f>"00020504"</f>
        <v>00020504</v>
      </c>
    </row>
    <row r="210" spans="1:2">
      <c r="A210" s="4">
        <v>205</v>
      </c>
      <c r="B210" s="6" t="str">
        <f>"00020507"</f>
        <v>00020507</v>
      </c>
    </row>
    <row r="211" spans="1:2">
      <c r="A211" s="4">
        <v>206</v>
      </c>
      <c r="B211" s="6" t="str">
        <f>"00020577"</f>
        <v>00020577</v>
      </c>
    </row>
    <row r="212" spans="1:2">
      <c r="A212" s="4">
        <v>207</v>
      </c>
      <c r="B212" s="6" t="str">
        <f>"00020658"</f>
        <v>00020658</v>
      </c>
    </row>
    <row r="213" spans="1:2">
      <c r="A213" s="4">
        <v>208</v>
      </c>
      <c r="B213" s="6" t="str">
        <f>"00020663"</f>
        <v>00020663</v>
      </c>
    </row>
    <row r="214" spans="1:2">
      <c r="A214" s="4">
        <v>209</v>
      </c>
      <c r="B214" s="6" t="str">
        <f>"00020670"</f>
        <v>00020670</v>
      </c>
    </row>
    <row r="215" spans="1:2">
      <c r="A215" s="4">
        <v>210</v>
      </c>
      <c r="B215" s="6" t="str">
        <f>"00020692"</f>
        <v>00020692</v>
      </c>
    </row>
    <row r="216" spans="1:2">
      <c r="A216" s="4">
        <v>211</v>
      </c>
      <c r="B216" s="6" t="str">
        <f>"00020720"</f>
        <v>00020720</v>
      </c>
    </row>
    <row r="217" spans="1:2">
      <c r="A217" s="4">
        <v>212</v>
      </c>
      <c r="B217" s="6" t="str">
        <f>"00020726"</f>
        <v>00020726</v>
      </c>
    </row>
    <row r="218" spans="1:2">
      <c r="A218" s="4">
        <v>213</v>
      </c>
      <c r="B218" s="6" t="str">
        <f>"00020730"</f>
        <v>00020730</v>
      </c>
    </row>
    <row r="219" spans="1:2">
      <c r="A219" s="4">
        <v>214</v>
      </c>
      <c r="B219" s="6" t="str">
        <f>"00020732"</f>
        <v>00020732</v>
      </c>
    </row>
    <row r="220" spans="1:2">
      <c r="A220" s="4">
        <v>215</v>
      </c>
      <c r="B220" s="6" t="str">
        <f>"00020746"</f>
        <v>00020746</v>
      </c>
    </row>
    <row r="221" spans="1:2">
      <c r="A221" s="4">
        <v>216</v>
      </c>
      <c r="B221" s="6" t="str">
        <f>"00020748"</f>
        <v>00020748</v>
      </c>
    </row>
    <row r="222" spans="1:2">
      <c r="A222" s="4">
        <v>217</v>
      </c>
      <c r="B222" s="6" t="str">
        <f>"00020780"</f>
        <v>00020780</v>
      </c>
    </row>
    <row r="223" spans="1:2">
      <c r="A223" s="4">
        <v>218</v>
      </c>
      <c r="B223" s="6" t="str">
        <f>"00020785"</f>
        <v>00020785</v>
      </c>
    </row>
    <row r="224" spans="1:2">
      <c r="A224" s="4">
        <v>219</v>
      </c>
      <c r="B224" s="6" t="str">
        <f>"00020862"</f>
        <v>00020862</v>
      </c>
    </row>
    <row r="225" spans="1:2">
      <c r="A225" s="4">
        <v>220</v>
      </c>
      <c r="B225" s="6" t="str">
        <f>"00020924"</f>
        <v>00020924</v>
      </c>
    </row>
    <row r="226" spans="1:2">
      <c r="A226" s="4">
        <v>221</v>
      </c>
      <c r="B226" s="6" t="str">
        <f>"00021002"</f>
        <v>00021002</v>
      </c>
    </row>
    <row r="227" spans="1:2">
      <c r="A227" s="4">
        <v>222</v>
      </c>
      <c r="B227" s="6" t="str">
        <f>"00021036"</f>
        <v>00021036</v>
      </c>
    </row>
    <row r="228" spans="1:2">
      <c r="A228" s="4">
        <v>223</v>
      </c>
      <c r="B228" s="6" t="str">
        <f>"00021067"</f>
        <v>00021067</v>
      </c>
    </row>
    <row r="229" spans="1:2">
      <c r="A229" s="4">
        <v>224</v>
      </c>
      <c r="B229" s="6" t="str">
        <f>"00021090"</f>
        <v>00021090</v>
      </c>
    </row>
    <row r="230" spans="1:2">
      <c r="A230" s="4">
        <v>225</v>
      </c>
      <c r="B230" s="6" t="str">
        <f>"00021103"</f>
        <v>00021103</v>
      </c>
    </row>
    <row r="231" spans="1:2">
      <c r="A231" s="4">
        <v>226</v>
      </c>
      <c r="B231" s="6" t="str">
        <f>"00021150"</f>
        <v>00021150</v>
      </c>
    </row>
    <row r="232" spans="1:2">
      <c r="A232" s="4">
        <v>227</v>
      </c>
      <c r="B232" s="6" t="str">
        <f>"00021190"</f>
        <v>00021190</v>
      </c>
    </row>
    <row r="233" spans="1:2">
      <c r="A233" s="4">
        <v>228</v>
      </c>
      <c r="B233" s="6" t="str">
        <f>"00021219"</f>
        <v>00021219</v>
      </c>
    </row>
    <row r="234" spans="1:2">
      <c r="A234" s="4">
        <v>229</v>
      </c>
      <c r="B234" s="6" t="str">
        <f>"00021224"</f>
        <v>00021224</v>
      </c>
    </row>
    <row r="235" spans="1:2">
      <c r="A235" s="4">
        <v>230</v>
      </c>
      <c r="B235" s="6" t="str">
        <f>"00021286"</f>
        <v>00021286</v>
      </c>
    </row>
    <row r="236" spans="1:2">
      <c r="A236" s="4">
        <v>231</v>
      </c>
      <c r="B236" s="6" t="str">
        <f>"00021306"</f>
        <v>00021306</v>
      </c>
    </row>
    <row r="237" spans="1:2">
      <c r="A237" s="4">
        <v>232</v>
      </c>
      <c r="B237" s="6" t="str">
        <f>"00021312"</f>
        <v>00021312</v>
      </c>
    </row>
    <row r="238" spans="1:2">
      <c r="A238" s="4">
        <v>233</v>
      </c>
      <c r="B238" s="6" t="str">
        <f>"00021328"</f>
        <v>00021328</v>
      </c>
    </row>
    <row r="239" spans="1:2">
      <c r="A239" s="4">
        <v>234</v>
      </c>
      <c r="B239" s="6" t="str">
        <f>"00021339"</f>
        <v>00021339</v>
      </c>
    </row>
    <row r="240" spans="1:2">
      <c r="A240" s="4">
        <v>235</v>
      </c>
      <c r="B240" s="6" t="str">
        <f>"00021372"</f>
        <v>00021372</v>
      </c>
    </row>
    <row r="241" spans="1:2">
      <c r="A241" s="4">
        <v>236</v>
      </c>
      <c r="B241" s="6" t="str">
        <f>"00021580"</f>
        <v>00021580</v>
      </c>
    </row>
    <row r="242" spans="1:2">
      <c r="A242" s="4">
        <v>237</v>
      </c>
      <c r="B242" s="6" t="str">
        <f>"00021608"</f>
        <v>00021608</v>
      </c>
    </row>
    <row r="243" spans="1:2">
      <c r="A243" s="4">
        <v>238</v>
      </c>
      <c r="B243" s="6" t="str">
        <f>"00021689"</f>
        <v>00021689</v>
      </c>
    </row>
    <row r="244" spans="1:2">
      <c r="A244" s="4">
        <v>239</v>
      </c>
      <c r="B244" s="6" t="str">
        <f>"00021694"</f>
        <v>00021694</v>
      </c>
    </row>
    <row r="245" spans="1:2">
      <c r="A245" s="4">
        <v>240</v>
      </c>
      <c r="B245" s="6" t="str">
        <f>"00021702"</f>
        <v>00021702</v>
      </c>
    </row>
    <row r="246" spans="1:2">
      <c r="A246" s="4">
        <v>241</v>
      </c>
      <c r="B246" s="6" t="str">
        <f>"00021718"</f>
        <v>00021718</v>
      </c>
    </row>
    <row r="247" spans="1:2">
      <c r="A247" s="4">
        <v>242</v>
      </c>
      <c r="B247" s="6" t="str">
        <f>"00021727"</f>
        <v>00021727</v>
      </c>
    </row>
    <row r="248" spans="1:2">
      <c r="A248" s="4">
        <v>243</v>
      </c>
      <c r="B248" s="6" t="str">
        <f>"00021759"</f>
        <v>00021759</v>
      </c>
    </row>
    <row r="249" spans="1:2">
      <c r="A249" s="4">
        <v>244</v>
      </c>
      <c r="B249" s="6" t="str">
        <f>"00021805"</f>
        <v>00021805</v>
      </c>
    </row>
    <row r="250" spans="1:2">
      <c r="A250" s="4">
        <v>245</v>
      </c>
      <c r="B250" s="6" t="str">
        <f>"00021839"</f>
        <v>00021839</v>
      </c>
    </row>
    <row r="251" spans="1:2">
      <c r="A251" s="4">
        <v>246</v>
      </c>
      <c r="B251" s="6" t="str">
        <f>"00021857"</f>
        <v>00021857</v>
      </c>
    </row>
    <row r="252" spans="1:2">
      <c r="A252" s="4">
        <v>247</v>
      </c>
      <c r="B252" s="6" t="str">
        <f>"00021896"</f>
        <v>00021896</v>
      </c>
    </row>
    <row r="253" spans="1:2">
      <c r="A253" s="4">
        <v>248</v>
      </c>
      <c r="B253" s="6" t="str">
        <f>"00021905"</f>
        <v>00021905</v>
      </c>
    </row>
    <row r="254" spans="1:2">
      <c r="A254" s="4">
        <v>249</v>
      </c>
      <c r="B254" s="6" t="str">
        <f>"00021984"</f>
        <v>00021984</v>
      </c>
    </row>
    <row r="255" spans="1:2">
      <c r="A255" s="4">
        <v>250</v>
      </c>
      <c r="B255" s="6" t="str">
        <f>"00022057"</f>
        <v>00022057</v>
      </c>
    </row>
    <row r="256" spans="1:2">
      <c r="A256" s="4">
        <v>251</v>
      </c>
      <c r="B256" s="6" t="str">
        <f>"00022089"</f>
        <v>00022089</v>
      </c>
    </row>
    <row r="257" spans="1:2">
      <c r="A257" s="4">
        <v>252</v>
      </c>
      <c r="B257" s="6" t="str">
        <f>"00022106"</f>
        <v>00022106</v>
      </c>
    </row>
    <row r="258" spans="1:2">
      <c r="A258" s="4">
        <v>253</v>
      </c>
      <c r="B258" s="6" t="str">
        <f>"00022130"</f>
        <v>00022130</v>
      </c>
    </row>
    <row r="259" spans="1:2">
      <c r="A259" s="4">
        <v>254</v>
      </c>
      <c r="B259" s="6" t="str">
        <f>"00022282"</f>
        <v>00022282</v>
      </c>
    </row>
    <row r="260" spans="1:2">
      <c r="A260" s="4">
        <v>255</v>
      </c>
      <c r="B260" s="6" t="str">
        <f>"00022319"</f>
        <v>00022319</v>
      </c>
    </row>
    <row r="261" spans="1:2">
      <c r="A261" s="4">
        <v>256</v>
      </c>
      <c r="B261" s="6" t="str">
        <f>"00022382"</f>
        <v>00022382</v>
      </c>
    </row>
    <row r="262" spans="1:2">
      <c r="A262" s="4">
        <v>257</v>
      </c>
      <c r="B262" s="6" t="str">
        <f>"00022443"</f>
        <v>00022443</v>
      </c>
    </row>
    <row r="263" spans="1:2">
      <c r="A263" s="4">
        <v>258</v>
      </c>
      <c r="B263" s="6" t="str">
        <f>"00022454"</f>
        <v>00022454</v>
      </c>
    </row>
    <row r="264" spans="1:2">
      <c r="A264" s="4">
        <v>259</v>
      </c>
      <c r="B264" s="6" t="str">
        <f>"00022595"</f>
        <v>00022595</v>
      </c>
    </row>
    <row r="265" spans="1:2">
      <c r="A265" s="4">
        <v>260</v>
      </c>
      <c r="B265" s="6" t="str">
        <f>"00022612"</f>
        <v>00022612</v>
      </c>
    </row>
    <row r="266" spans="1:2">
      <c r="A266" s="4">
        <v>261</v>
      </c>
      <c r="B266" s="6" t="str">
        <f>"00022625"</f>
        <v>00022625</v>
      </c>
    </row>
    <row r="267" spans="1:2">
      <c r="A267" s="4">
        <v>262</v>
      </c>
      <c r="B267" s="6" t="str">
        <f>"00022687"</f>
        <v>00022687</v>
      </c>
    </row>
    <row r="268" spans="1:2">
      <c r="A268" s="4">
        <v>263</v>
      </c>
      <c r="B268" s="6" t="str">
        <f>"00022699"</f>
        <v>00022699</v>
      </c>
    </row>
    <row r="269" spans="1:2">
      <c r="A269" s="4">
        <v>264</v>
      </c>
      <c r="B269" s="6" t="str">
        <f>"00022702"</f>
        <v>00022702</v>
      </c>
    </row>
    <row r="270" spans="1:2">
      <c r="A270" s="4">
        <v>265</v>
      </c>
      <c r="B270" s="6" t="str">
        <f>"00022706"</f>
        <v>00022706</v>
      </c>
    </row>
    <row r="271" spans="1:2">
      <c r="A271" s="4">
        <v>266</v>
      </c>
      <c r="B271" s="6" t="str">
        <f>"00022740"</f>
        <v>00022740</v>
      </c>
    </row>
    <row r="272" spans="1:2">
      <c r="A272" s="4">
        <v>267</v>
      </c>
      <c r="B272" s="6" t="str">
        <f>"00022806"</f>
        <v>00022806</v>
      </c>
    </row>
    <row r="273" spans="1:2">
      <c r="A273" s="4">
        <v>268</v>
      </c>
      <c r="B273" s="6" t="str">
        <f>"00022886"</f>
        <v>00022886</v>
      </c>
    </row>
    <row r="274" spans="1:2">
      <c r="A274" s="4">
        <v>269</v>
      </c>
      <c r="B274" s="6" t="str">
        <f>"00023163"</f>
        <v>00023163</v>
      </c>
    </row>
    <row r="275" spans="1:2">
      <c r="A275" s="4">
        <v>270</v>
      </c>
      <c r="B275" s="6" t="str">
        <f>"00023230"</f>
        <v>00023230</v>
      </c>
    </row>
    <row r="276" spans="1:2">
      <c r="A276" s="4">
        <v>271</v>
      </c>
      <c r="B276" s="6" t="str">
        <f>"00023263"</f>
        <v>00023263</v>
      </c>
    </row>
    <row r="277" spans="1:2">
      <c r="A277" s="4">
        <v>272</v>
      </c>
      <c r="B277" s="6" t="str">
        <f>"00023306"</f>
        <v>00023306</v>
      </c>
    </row>
    <row r="278" spans="1:2">
      <c r="A278" s="4">
        <v>273</v>
      </c>
      <c r="B278" s="6" t="str">
        <f>"00023307"</f>
        <v>00023307</v>
      </c>
    </row>
    <row r="279" spans="1:2">
      <c r="A279" s="4">
        <v>274</v>
      </c>
      <c r="B279" s="6" t="str">
        <f>"00023310"</f>
        <v>00023310</v>
      </c>
    </row>
    <row r="280" spans="1:2">
      <c r="A280" s="4">
        <v>275</v>
      </c>
      <c r="B280" s="6" t="str">
        <f>"00023352"</f>
        <v>00023352</v>
      </c>
    </row>
    <row r="281" spans="1:2">
      <c r="A281" s="4">
        <v>276</v>
      </c>
      <c r="B281" s="6" t="str">
        <f>"00023412"</f>
        <v>00023412</v>
      </c>
    </row>
    <row r="282" spans="1:2">
      <c r="A282" s="4">
        <v>277</v>
      </c>
      <c r="B282" s="6" t="str">
        <f>"00023422"</f>
        <v>00023422</v>
      </c>
    </row>
    <row r="283" spans="1:2">
      <c r="A283" s="4">
        <v>278</v>
      </c>
      <c r="B283" s="6" t="str">
        <f>"00023478"</f>
        <v>00023478</v>
      </c>
    </row>
    <row r="284" spans="1:2">
      <c r="A284" s="4">
        <v>279</v>
      </c>
      <c r="B284" s="6" t="str">
        <f>"00023509"</f>
        <v>00023509</v>
      </c>
    </row>
    <row r="285" spans="1:2">
      <c r="A285" s="4">
        <v>280</v>
      </c>
      <c r="B285" s="6" t="str">
        <f>"00023515"</f>
        <v>00023515</v>
      </c>
    </row>
    <row r="286" spans="1:2">
      <c r="A286" s="4">
        <v>281</v>
      </c>
      <c r="B286" s="6" t="str">
        <f>"00023589"</f>
        <v>00023589</v>
      </c>
    </row>
    <row r="287" spans="1:2">
      <c r="A287" s="4">
        <v>282</v>
      </c>
      <c r="B287" s="6" t="str">
        <f>"00023714"</f>
        <v>00023714</v>
      </c>
    </row>
    <row r="288" spans="1:2">
      <c r="A288" s="4">
        <v>283</v>
      </c>
      <c r="B288" s="6" t="str">
        <f>"00023746"</f>
        <v>00023746</v>
      </c>
    </row>
    <row r="289" spans="1:2">
      <c r="A289" s="4">
        <v>284</v>
      </c>
      <c r="B289" s="6" t="str">
        <f>"00023909"</f>
        <v>00023909</v>
      </c>
    </row>
    <row r="290" spans="1:2">
      <c r="A290" s="4">
        <v>285</v>
      </c>
      <c r="B290" s="6" t="str">
        <f>"00023922"</f>
        <v>00023922</v>
      </c>
    </row>
    <row r="291" spans="1:2">
      <c r="A291" s="4">
        <v>286</v>
      </c>
      <c r="B291" s="6" t="str">
        <f>"00023964"</f>
        <v>00023964</v>
      </c>
    </row>
    <row r="292" spans="1:2">
      <c r="A292" s="4">
        <v>287</v>
      </c>
      <c r="B292" s="6" t="str">
        <f>"00024113"</f>
        <v>00024113</v>
      </c>
    </row>
    <row r="293" spans="1:2">
      <c r="A293" s="4">
        <v>288</v>
      </c>
      <c r="B293" s="6" t="str">
        <f>"00024173"</f>
        <v>00024173</v>
      </c>
    </row>
    <row r="294" spans="1:2">
      <c r="A294" s="4">
        <v>289</v>
      </c>
      <c r="B294" s="6" t="str">
        <f>"00024186"</f>
        <v>00024186</v>
      </c>
    </row>
    <row r="295" spans="1:2">
      <c r="A295" s="4">
        <v>290</v>
      </c>
      <c r="B295" s="6" t="str">
        <f>"00024330"</f>
        <v>00024330</v>
      </c>
    </row>
    <row r="296" spans="1:2">
      <c r="A296" s="4">
        <v>291</v>
      </c>
      <c r="B296" s="6" t="str">
        <f>"00024352"</f>
        <v>00024352</v>
      </c>
    </row>
    <row r="297" spans="1:2">
      <c r="A297" s="4">
        <v>292</v>
      </c>
      <c r="B297" s="6" t="str">
        <f>"00024419"</f>
        <v>00024419</v>
      </c>
    </row>
    <row r="298" spans="1:2">
      <c r="A298" s="4">
        <v>293</v>
      </c>
      <c r="B298" s="6" t="str">
        <f>"00024423"</f>
        <v>00024423</v>
      </c>
    </row>
    <row r="299" spans="1:2">
      <c r="A299" s="4">
        <v>294</v>
      </c>
      <c r="B299" s="6" t="str">
        <f>"00024466"</f>
        <v>00024466</v>
      </c>
    </row>
    <row r="300" spans="1:2">
      <c r="A300" s="4">
        <v>295</v>
      </c>
      <c r="B300" s="6" t="str">
        <f>"00024482"</f>
        <v>00024482</v>
      </c>
    </row>
    <row r="301" spans="1:2">
      <c r="A301" s="4">
        <v>296</v>
      </c>
      <c r="B301" s="6" t="str">
        <f>"00024552"</f>
        <v>00024552</v>
      </c>
    </row>
    <row r="302" spans="1:2">
      <c r="A302" s="4">
        <v>297</v>
      </c>
      <c r="B302" s="6" t="str">
        <f>"00024553"</f>
        <v>00024553</v>
      </c>
    </row>
    <row r="303" spans="1:2">
      <c r="A303" s="4">
        <v>298</v>
      </c>
      <c r="B303" s="6" t="str">
        <f>"00024799"</f>
        <v>00024799</v>
      </c>
    </row>
    <row r="304" spans="1:2">
      <c r="A304" s="4">
        <v>299</v>
      </c>
      <c r="B304" s="6" t="str">
        <f>"00024820"</f>
        <v>00024820</v>
      </c>
    </row>
    <row r="305" spans="1:2">
      <c r="A305" s="4">
        <v>300</v>
      </c>
      <c r="B305" s="6" t="str">
        <f>"00024850"</f>
        <v>00024850</v>
      </c>
    </row>
    <row r="306" spans="1:2">
      <c r="A306" s="4">
        <v>301</v>
      </c>
      <c r="B306" s="6" t="str">
        <f>"00024911"</f>
        <v>00024911</v>
      </c>
    </row>
    <row r="307" spans="1:2">
      <c r="A307" s="4">
        <v>302</v>
      </c>
      <c r="B307" s="6" t="str">
        <f>"00024932"</f>
        <v>00024932</v>
      </c>
    </row>
    <row r="308" spans="1:2">
      <c r="A308" s="4">
        <v>303</v>
      </c>
      <c r="B308" s="6" t="str">
        <f>"00024952"</f>
        <v>00024952</v>
      </c>
    </row>
    <row r="309" spans="1:2">
      <c r="A309" s="4">
        <v>304</v>
      </c>
      <c r="B309" s="6" t="str">
        <f>"00025041"</f>
        <v>00025041</v>
      </c>
    </row>
    <row r="310" spans="1:2">
      <c r="A310" s="4">
        <v>305</v>
      </c>
      <c r="B310" s="6" t="str">
        <f>"00025386"</f>
        <v>00025386</v>
      </c>
    </row>
    <row r="311" spans="1:2">
      <c r="A311" s="4">
        <v>306</v>
      </c>
      <c r="B311" s="6" t="str">
        <f>"00025482"</f>
        <v>00025482</v>
      </c>
    </row>
    <row r="312" spans="1:2">
      <c r="A312" s="4">
        <v>307</v>
      </c>
      <c r="B312" s="6" t="str">
        <f>"00025603"</f>
        <v>00025603</v>
      </c>
    </row>
    <row r="313" spans="1:2">
      <c r="A313" s="4">
        <v>308</v>
      </c>
      <c r="B313" s="6" t="str">
        <f>"00026001"</f>
        <v>00026001</v>
      </c>
    </row>
    <row r="314" spans="1:2">
      <c r="A314" s="4">
        <v>309</v>
      </c>
      <c r="B314" s="6" t="str">
        <f>"00026023"</f>
        <v>00026023</v>
      </c>
    </row>
    <row r="315" spans="1:2">
      <c r="A315" s="4">
        <v>310</v>
      </c>
      <c r="B315" s="6" t="str">
        <f>"00026036"</f>
        <v>00026036</v>
      </c>
    </row>
    <row r="316" spans="1:2">
      <c r="A316" s="4">
        <v>311</v>
      </c>
      <c r="B316" s="6" t="str">
        <f>"00026038"</f>
        <v>00026038</v>
      </c>
    </row>
    <row r="317" spans="1:2">
      <c r="A317" s="4">
        <v>312</v>
      </c>
      <c r="B317" s="6" t="str">
        <f>"00026175"</f>
        <v>00026175</v>
      </c>
    </row>
    <row r="318" spans="1:2">
      <c r="A318" s="4">
        <v>313</v>
      </c>
      <c r="B318" s="6" t="str">
        <f>"00026249"</f>
        <v>00026249</v>
      </c>
    </row>
    <row r="319" spans="1:2">
      <c r="A319" s="4">
        <v>314</v>
      </c>
      <c r="B319" s="6" t="str">
        <f>"00026526"</f>
        <v>00026526</v>
      </c>
    </row>
    <row r="320" spans="1:2">
      <c r="A320" s="4">
        <v>315</v>
      </c>
      <c r="B320" s="6" t="str">
        <f>"00026563"</f>
        <v>00026563</v>
      </c>
    </row>
    <row r="321" spans="1:2">
      <c r="A321" s="4">
        <v>316</v>
      </c>
      <c r="B321" s="6" t="str">
        <f>"00026587"</f>
        <v>00026587</v>
      </c>
    </row>
    <row r="322" spans="1:2">
      <c r="A322" s="4">
        <v>317</v>
      </c>
      <c r="B322" s="6" t="str">
        <f>"00026715"</f>
        <v>00026715</v>
      </c>
    </row>
    <row r="323" spans="1:2">
      <c r="A323" s="4">
        <v>318</v>
      </c>
      <c r="B323" s="6" t="str">
        <f>"00026772"</f>
        <v>00026772</v>
      </c>
    </row>
    <row r="324" spans="1:2">
      <c r="A324" s="4">
        <v>319</v>
      </c>
      <c r="B324" s="6" t="str">
        <f>"00026788"</f>
        <v>00026788</v>
      </c>
    </row>
    <row r="325" spans="1:2">
      <c r="A325" s="4">
        <v>320</v>
      </c>
      <c r="B325" s="6" t="str">
        <f>"00026825"</f>
        <v>00026825</v>
      </c>
    </row>
    <row r="326" spans="1:2">
      <c r="A326" s="4">
        <v>321</v>
      </c>
      <c r="B326" s="6" t="str">
        <f>"00026925"</f>
        <v>00026925</v>
      </c>
    </row>
    <row r="327" spans="1:2">
      <c r="A327" s="4">
        <v>322</v>
      </c>
      <c r="B327" s="6" t="str">
        <f>"00026972"</f>
        <v>00026972</v>
      </c>
    </row>
    <row r="328" spans="1:2">
      <c r="A328" s="4">
        <v>323</v>
      </c>
      <c r="B328" s="6" t="str">
        <f>"00027162"</f>
        <v>00027162</v>
      </c>
    </row>
    <row r="329" spans="1:2">
      <c r="A329" s="4">
        <v>324</v>
      </c>
      <c r="B329" s="6" t="str">
        <f>"00027194"</f>
        <v>00027194</v>
      </c>
    </row>
    <row r="330" spans="1:2">
      <c r="A330" s="4">
        <v>325</v>
      </c>
      <c r="B330" s="6" t="str">
        <f>"00027350"</f>
        <v>00027350</v>
      </c>
    </row>
    <row r="331" spans="1:2">
      <c r="A331" s="4">
        <v>326</v>
      </c>
      <c r="B331" s="6" t="str">
        <f>"00027405"</f>
        <v>00027405</v>
      </c>
    </row>
    <row r="332" spans="1:2">
      <c r="A332" s="4">
        <v>327</v>
      </c>
      <c r="B332" s="6" t="str">
        <f>"00027509"</f>
        <v>00027509</v>
      </c>
    </row>
    <row r="333" spans="1:2">
      <c r="A333" s="4">
        <v>328</v>
      </c>
      <c r="B333" s="6" t="str">
        <f>"00027517"</f>
        <v>00027517</v>
      </c>
    </row>
    <row r="334" spans="1:2">
      <c r="A334" s="4">
        <v>329</v>
      </c>
      <c r="B334" s="6" t="str">
        <f>"00027560"</f>
        <v>00027560</v>
      </c>
    </row>
    <row r="335" spans="1:2">
      <c r="A335" s="4">
        <v>330</v>
      </c>
      <c r="B335" s="6" t="str">
        <f>"00027594"</f>
        <v>00027594</v>
      </c>
    </row>
    <row r="336" spans="1:2">
      <c r="A336" s="4">
        <v>331</v>
      </c>
      <c r="B336" s="6" t="str">
        <f>"00027603"</f>
        <v>00027603</v>
      </c>
    </row>
    <row r="337" spans="1:2">
      <c r="A337" s="4">
        <v>332</v>
      </c>
      <c r="B337" s="6" t="str">
        <f>"00027625"</f>
        <v>00027625</v>
      </c>
    </row>
    <row r="338" spans="1:2">
      <c r="A338" s="4">
        <v>333</v>
      </c>
      <c r="B338" s="6" t="str">
        <f>"00027697"</f>
        <v>00027697</v>
      </c>
    </row>
    <row r="339" spans="1:2">
      <c r="A339" s="4">
        <v>334</v>
      </c>
      <c r="B339" s="6" t="str">
        <f>"00027714"</f>
        <v>00027714</v>
      </c>
    </row>
    <row r="340" spans="1:2">
      <c r="A340" s="4">
        <v>335</v>
      </c>
      <c r="B340" s="6" t="str">
        <f>"00027732"</f>
        <v>00027732</v>
      </c>
    </row>
    <row r="341" spans="1:2">
      <c r="A341" s="4">
        <v>336</v>
      </c>
      <c r="B341" s="6" t="str">
        <f>"00027757"</f>
        <v>00027757</v>
      </c>
    </row>
    <row r="342" spans="1:2">
      <c r="A342" s="4">
        <v>337</v>
      </c>
      <c r="B342" s="6" t="str">
        <f>"00027777"</f>
        <v>00027777</v>
      </c>
    </row>
    <row r="343" spans="1:2">
      <c r="A343" s="4">
        <v>338</v>
      </c>
      <c r="B343" s="6" t="str">
        <f>"00027798"</f>
        <v>00027798</v>
      </c>
    </row>
    <row r="344" spans="1:2">
      <c r="A344" s="4">
        <v>339</v>
      </c>
      <c r="B344" s="6" t="str">
        <f>"00027805"</f>
        <v>00027805</v>
      </c>
    </row>
    <row r="345" spans="1:2">
      <c r="A345" s="4">
        <v>340</v>
      </c>
      <c r="B345" s="6" t="str">
        <f>"00027808"</f>
        <v>00027808</v>
      </c>
    </row>
    <row r="346" spans="1:2">
      <c r="A346" s="4">
        <v>341</v>
      </c>
      <c r="B346" s="6" t="str">
        <f>"00027840"</f>
        <v>00027840</v>
      </c>
    </row>
    <row r="347" spans="1:2">
      <c r="A347" s="4">
        <v>342</v>
      </c>
      <c r="B347" s="6" t="str">
        <f>"00027903"</f>
        <v>00027903</v>
      </c>
    </row>
    <row r="348" spans="1:2">
      <c r="A348" s="4">
        <v>343</v>
      </c>
      <c r="B348" s="6" t="str">
        <f>"00027908"</f>
        <v>00027908</v>
      </c>
    </row>
    <row r="349" spans="1:2">
      <c r="A349" s="4">
        <v>344</v>
      </c>
      <c r="B349" s="6" t="str">
        <f>"00027967"</f>
        <v>00027967</v>
      </c>
    </row>
    <row r="350" spans="1:2">
      <c r="A350" s="4">
        <v>345</v>
      </c>
      <c r="B350" s="6" t="str">
        <f>"00028025"</f>
        <v>00028025</v>
      </c>
    </row>
    <row r="351" spans="1:2">
      <c r="A351" s="4">
        <v>346</v>
      </c>
      <c r="B351" s="6" t="str">
        <f>"00028144"</f>
        <v>00028144</v>
      </c>
    </row>
    <row r="352" spans="1:2">
      <c r="A352" s="4">
        <v>347</v>
      </c>
      <c r="B352" s="6" t="str">
        <f>"00028256"</f>
        <v>00028256</v>
      </c>
    </row>
    <row r="353" spans="1:2">
      <c r="A353" s="4">
        <v>348</v>
      </c>
      <c r="B353" s="6" t="str">
        <f>"00028426"</f>
        <v>00028426</v>
      </c>
    </row>
    <row r="354" spans="1:2">
      <c r="A354" s="4">
        <v>349</v>
      </c>
      <c r="B354" s="6" t="str">
        <f>"00028563"</f>
        <v>00028563</v>
      </c>
    </row>
    <row r="355" spans="1:2">
      <c r="A355" s="4">
        <v>350</v>
      </c>
      <c r="B355" s="6" t="str">
        <f>"00028609"</f>
        <v>00028609</v>
      </c>
    </row>
    <row r="356" spans="1:2">
      <c r="A356" s="4">
        <v>351</v>
      </c>
      <c r="B356" s="6" t="str">
        <f>"00028620"</f>
        <v>00028620</v>
      </c>
    </row>
    <row r="357" spans="1:2">
      <c r="A357" s="4">
        <v>352</v>
      </c>
      <c r="B357" s="6" t="str">
        <f>"00028661"</f>
        <v>00028661</v>
      </c>
    </row>
    <row r="358" spans="1:2">
      <c r="A358" s="4">
        <v>353</v>
      </c>
      <c r="B358" s="6" t="str">
        <f>"00028750"</f>
        <v>00028750</v>
      </c>
    </row>
    <row r="359" spans="1:2">
      <c r="A359" s="4">
        <v>354</v>
      </c>
      <c r="B359" s="6" t="str">
        <f>"00028801"</f>
        <v>00028801</v>
      </c>
    </row>
    <row r="360" spans="1:2">
      <c r="A360" s="4">
        <v>355</v>
      </c>
      <c r="B360" s="6" t="str">
        <f>"00028803"</f>
        <v>00028803</v>
      </c>
    </row>
    <row r="361" spans="1:2">
      <c r="A361" s="4">
        <v>356</v>
      </c>
      <c r="B361" s="6" t="str">
        <f>"00028908"</f>
        <v>00028908</v>
      </c>
    </row>
    <row r="362" spans="1:2">
      <c r="A362" s="4">
        <v>357</v>
      </c>
      <c r="B362" s="6" t="str">
        <f>"00028933"</f>
        <v>00028933</v>
      </c>
    </row>
    <row r="363" spans="1:2">
      <c r="A363" s="4">
        <v>358</v>
      </c>
      <c r="B363" s="6" t="str">
        <f>"00028950"</f>
        <v>00028950</v>
      </c>
    </row>
    <row r="364" spans="1:2">
      <c r="A364" s="4">
        <v>359</v>
      </c>
      <c r="B364" s="6" t="str">
        <f>"00028952"</f>
        <v>00028952</v>
      </c>
    </row>
    <row r="365" spans="1:2">
      <c r="A365" s="4">
        <v>360</v>
      </c>
      <c r="B365" s="6" t="str">
        <f>"00028968"</f>
        <v>00028968</v>
      </c>
    </row>
    <row r="366" spans="1:2">
      <c r="A366" s="4">
        <v>361</v>
      </c>
      <c r="B366" s="6" t="str">
        <f>"00029070"</f>
        <v>00029070</v>
      </c>
    </row>
    <row r="367" spans="1:2">
      <c r="A367" s="4">
        <v>362</v>
      </c>
      <c r="B367" s="6" t="str">
        <f>"00029078"</f>
        <v>00029078</v>
      </c>
    </row>
    <row r="368" spans="1:2">
      <c r="A368" s="4">
        <v>363</v>
      </c>
      <c r="B368" s="6" t="str">
        <f>"00029110"</f>
        <v>00029110</v>
      </c>
    </row>
    <row r="369" spans="1:2">
      <c r="A369" s="4">
        <v>364</v>
      </c>
      <c r="B369" s="6" t="str">
        <f>"00029130"</f>
        <v>00029130</v>
      </c>
    </row>
    <row r="370" spans="1:2">
      <c r="A370" s="4">
        <v>365</v>
      </c>
      <c r="B370" s="6" t="str">
        <f>"00029136"</f>
        <v>00029136</v>
      </c>
    </row>
    <row r="371" spans="1:2">
      <c r="A371" s="4">
        <v>366</v>
      </c>
      <c r="B371" s="6" t="str">
        <f>"00029165"</f>
        <v>00029165</v>
      </c>
    </row>
    <row r="372" spans="1:2">
      <c r="A372" s="4">
        <v>367</v>
      </c>
      <c r="B372" s="6" t="str">
        <f>"00029270"</f>
        <v>00029270</v>
      </c>
    </row>
    <row r="373" spans="1:2">
      <c r="A373" s="4">
        <v>368</v>
      </c>
      <c r="B373" s="6" t="str">
        <f>"00029305"</f>
        <v>00029305</v>
      </c>
    </row>
    <row r="374" spans="1:2">
      <c r="A374" s="4">
        <v>369</v>
      </c>
      <c r="B374" s="6" t="str">
        <f>"00029308"</f>
        <v>00029308</v>
      </c>
    </row>
    <row r="375" spans="1:2">
      <c r="A375" s="4">
        <v>370</v>
      </c>
      <c r="B375" s="6" t="str">
        <f>"00029313"</f>
        <v>00029313</v>
      </c>
    </row>
    <row r="376" spans="1:2">
      <c r="A376" s="4">
        <v>371</v>
      </c>
      <c r="B376" s="6" t="str">
        <f>"00029347"</f>
        <v>00029347</v>
      </c>
    </row>
    <row r="377" spans="1:2">
      <c r="A377" s="4">
        <v>372</v>
      </c>
      <c r="B377" s="6" t="str">
        <f>"00029375"</f>
        <v>00029375</v>
      </c>
    </row>
    <row r="378" spans="1:2">
      <c r="A378" s="4">
        <v>373</v>
      </c>
      <c r="B378" s="6" t="str">
        <f>"00029386"</f>
        <v>00029386</v>
      </c>
    </row>
    <row r="379" spans="1:2">
      <c r="A379" s="4">
        <v>374</v>
      </c>
      <c r="B379" s="6" t="str">
        <f>"00029393"</f>
        <v>00029393</v>
      </c>
    </row>
    <row r="380" spans="1:2">
      <c r="A380" s="4">
        <v>375</v>
      </c>
      <c r="B380" s="6" t="str">
        <f>"00029395"</f>
        <v>00029395</v>
      </c>
    </row>
    <row r="381" spans="1:2">
      <c r="A381" s="4">
        <v>376</v>
      </c>
      <c r="B381" s="6" t="str">
        <f>"00029556"</f>
        <v>00029556</v>
      </c>
    </row>
    <row r="382" spans="1:2">
      <c r="A382" s="4">
        <v>377</v>
      </c>
      <c r="B382" s="6" t="str">
        <f>"00029592"</f>
        <v>00029592</v>
      </c>
    </row>
    <row r="383" spans="1:2">
      <c r="A383" s="4">
        <v>378</v>
      </c>
      <c r="B383" s="6" t="str">
        <f>"00029716"</f>
        <v>00029716</v>
      </c>
    </row>
    <row r="384" spans="1:2">
      <c r="A384" s="4">
        <v>379</v>
      </c>
      <c r="B384" s="6" t="str">
        <f>"00029834"</f>
        <v>00029834</v>
      </c>
    </row>
    <row r="385" spans="1:2">
      <c r="A385" s="4">
        <v>380</v>
      </c>
      <c r="B385" s="6" t="str">
        <f>"00030141"</f>
        <v>00030141</v>
      </c>
    </row>
    <row r="386" spans="1:2">
      <c r="A386" s="4">
        <v>381</v>
      </c>
      <c r="B386" s="6" t="str">
        <f>"00030149"</f>
        <v>00030149</v>
      </c>
    </row>
    <row r="387" spans="1:2">
      <c r="A387" s="4">
        <v>382</v>
      </c>
      <c r="B387" s="6" t="str">
        <f>"00030155"</f>
        <v>00030155</v>
      </c>
    </row>
    <row r="388" spans="1:2">
      <c r="A388" s="4">
        <v>383</v>
      </c>
      <c r="B388" s="6" t="str">
        <f>"00030171"</f>
        <v>00030171</v>
      </c>
    </row>
    <row r="389" spans="1:2">
      <c r="A389" s="4">
        <v>384</v>
      </c>
      <c r="B389" s="6" t="str">
        <f>"00030186"</f>
        <v>00030186</v>
      </c>
    </row>
    <row r="390" spans="1:2">
      <c r="A390" s="4">
        <v>385</v>
      </c>
      <c r="B390" s="6" t="str">
        <f>"00030407"</f>
        <v>00030407</v>
      </c>
    </row>
    <row r="391" spans="1:2">
      <c r="A391" s="4">
        <v>386</v>
      </c>
      <c r="B391" s="6" t="str">
        <f>"00030409"</f>
        <v>00030409</v>
      </c>
    </row>
    <row r="392" spans="1:2">
      <c r="A392" s="4">
        <v>387</v>
      </c>
      <c r="B392" s="6" t="str">
        <f>"00030427"</f>
        <v>00030427</v>
      </c>
    </row>
    <row r="393" spans="1:2">
      <c r="A393" s="4">
        <v>388</v>
      </c>
      <c r="B393" s="6" t="str">
        <f>"00030460"</f>
        <v>00030460</v>
      </c>
    </row>
    <row r="394" spans="1:2">
      <c r="A394" s="4">
        <v>389</v>
      </c>
      <c r="B394" s="6" t="str">
        <f>"00030472"</f>
        <v>00030472</v>
      </c>
    </row>
    <row r="395" spans="1:2">
      <c r="A395" s="4">
        <v>390</v>
      </c>
      <c r="B395" s="6" t="str">
        <f>"00030507"</f>
        <v>00030507</v>
      </c>
    </row>
    <row r="396" spans="1:2">
      <c r="A396" s="4">
        <v>391</v>
      </c>
      <c r="B396" s="6" t="str">
        <f>"00030532"</f>
        <v>00030532</v>
      </c>
    </row>
    <row r="397" spans="1:2">
      <c r="A397" s="4">
        <v>392</v>
      </c>
      <c r="B397" s="6" t="str">
        <f>"00030601"</f>
        <v>00030601</v>
      </c>
    </row>
    <row r="398" spans="1:2">
      <c r="A398" s="4">
        <v>393</v>
      </c>
      <c r="B398" s="6" t="str">
        <f>"00030703"</f>
        <v>00030703</v>
      </c>
    </row>
    <row r="399" spans="1:2">
      <c r="A399" s="4">
        <v>394</v>
      </c>
      <c r="B399" s="6" t="str">
        <f>"00030707"</f>
        <v>00030707</v>
      </c>
    </row>
    <row r="400" spans="1:2">
      <c r="A400" s="4">
        <v>395</v>
      </c>
      <c r="B400" s="6" t="str">
        <f>"00030718"</f>
        <v>00030718</v>
      </c>
    </row>
    <row r="401" spans="1:2">
      <c r="A401" s="4">
        <v>396</v>
      </c>
      <c r="B401" s="6" t="str">
        <f>"00030833"</f>
        <v>00030833</v>
      </c>
    </row>
    <row r="402" spans="1:2">
      <c r="A402" s="4">
        <v>397</v>
      </c>
      <c r="B402" s="6" t="str">
        <f>"00030969"</f>
        <v>00030969</v>
      </c>
    </row>
    <row r="403" spans="1:2">
      <c r="A403" s="4">
        <v>398</v>
      </c>
      <c r="B403" s="6" t="str">
        <f>"00031043"</f>
        <v>00031043</v>
      </c>
    </row>
    <row r="404" spans="1:2">
      <c r="A404" s="4">
        <v>399</v>
      </c>
      <c r="B404" s="6" t="str">
        <f>"00031219"</f>
        <v>00031219</v>
      </c>
    </row>
    <row r="405" spans="1:2">
      <c r="A405" s="4">
        <v>400</v>
      </c>
      <c r="B405" s="6" t="str">
        <f>"00031479"</f>
        <v>00031479</v>
      </c>
    </row>
    <row r="406" spans="1:2">
      <c r="A406" s="4">
        <v>401</v>
      </c>
      <c r="B406" s="6" t="str">
        <f>"00031571"</f>
        <v>00031571</v>
      </c>
    </row>
    <row r="407" spans="1:2">
      <c r="A407" s="4">
        <v>402</v>
      </c>
      <c r="B407" s="6" t="str">
        <f>"00031602"</f>
        <v>00031602</v>
      </c>
    </row>
    <row r="408" spans="1:2">
      <c r="A408" s="4">
        <v>403</v>
      </c>
      <c r="B408" s="6" t="str">
        <f>"00031694"</f>
        <v>00031694</v>
      </c>
    </row>
    <row r="409" spans="1:2">
      <c r="A409" s="4">
        <v>404</v>
      </c>
      <c r="B409" s="6" t="str">
        <f>"00031774"</f>
        <v>00031774</v>
      </c>
    </row>
    <row r="410" spans="1:2">
      <c r="A410" s="4">
        <v>405</v>
      </c>
      <c r="B410" s="6" t="str">
        <f>"00031947"</f>
        <v>00031947</v>
      </c>
    </row>
    <row r="411" spans="1:2">
      <c r="A411" s="4">
        <v>406</v>
      </c>
      <c r="B411" s="6" t="str">
        <f>"00032144"</f>
        <v>00032144</v>
      </c>
    </row>
    <row r="412" spans="1:2">
      <c r="A412" s="4">
        <v>407</v>
      </c>
      <c r="B412" s="6" t="str">
        <f>"00032331"</f>
        <v>00032331</v>
      </c>
    </row>
    <row r="413" spans="1:2">
      <c r="A413" s="4">
        <v>408</v>
      </c>
      <c r="B413" s="6" t="str">
        <f>"00032435"</f>
        <v>00032435</v>
      </c>
    </row>
    <row r="414" spans="1:2">
      <c r="A414" s="4">
        <v>409</v>
      </c>
      <c r="B414" s="6" t="str">
        <f>"00032460"</f>
        <v>00032460</v>
      </c>
    </row>
    <row r="415" spans="1:2">
      <c r="A415" s="4">
        <v>410</v>
      </c>
      <c r="B415" s="6" t="str">
        <f>"00032496"</f>
        <v>00032496</v>
      </c>
    </row>
    <row r="416" spans="1:2">
      <c r="A416" s="4">
        <v>411</v>
      </c>
      <c r="B416" s="6" t="str">
        <f>"00032532"</f>
        <v>00032532</v>
      </c>
    </row>
    <row r="417" spans="1:2">
      <c r="A417" s="4">
        <v>412</v>
      </c>
      <c r="B417" s="6" t="str">
        <f>"00032566"</f>
        <v>00032566</v>
      </c>
    </row>
    <row r="418" spans="1:2">
      <c r="A418" s="4">
        <v>413</v>
      </c>
      <c r="B418" s="6" t="str">
        <f>"00032632"</f>
        <v>00032632</v>
      </c>
    </row>
    <row r="419" spans="1:2">
      <c r="A419" s="4">
        <v>414</v>
      </c>
      <c r="B419" s="6" t="str">
        <f>"00032699"</f>
        <v>00032699</v>
      </c>
    </row>
    <row r="420" spans="1:2">
      <c r="A420" s="4">
        <v>415</v>
      </c>
      <c r="B420" s="6" t="str">
        <f>"00032712"</f>
        <v>00032712</v>
      </c>
    </row>
    <row r="421" spans="1:2">
      <c r="A421" s="4">
        <v>416</v>
      </c>
      <c r="B421" s="6" t="str">
        <f>"00032750"</f>
        <v>00032750</v>
      </c>
    </row>
    <row r="422" spans="1:2">
      <c r="A422" s="4">
        <v>417</v>
      </c>
      <c r="B422" s="6" t="str">
        <f>"00032781"</f>
        <v>00032781</v>
      </c>
    </row>
    <row r="423" spans="1:2">
      <c r="A423" s="4">
        <v>418</v>
      </c>
      <c r="B423" s="6" t="str">
        <f>"00033060"</f>
        <v>00033060</v>
      </c>
    </row>
    <row r="424" spans="1:2">
      <c r="A424" s="4">
        <v>419</v>
      </c>
      <c r="B424" s="6" t="str">
        <f>"00033075"</f>
        <v>00033075</v>
      </c>
    </row>
    <row r="425" spans="1:2">
      <c r="A425" s="4">
        <v>420</v>
      </c>
      <c r="B425" s="6" t="str">
        <f>"00033343"</f>
        <v>00033343</v>
      </c>
    </row>
    <row r="426" spans="1:2">
      <c r="A426" s="4">
        <v>421</v>
      </c>
      <c r="B426" s="6" t="str">
        <f>"00033764"</f>
        <v>00033764</v>
      </c>
    </row>
    <row r="427" spans="1:2">
      <c r="A427" s="4">
        <v>422</v>
      </c>
      <c r="B427" s="6" t="str">
        <f>"00034046"</f>
        <v>00034046</v>
      </c>
    </row>
    <row r="428" spans="1:2">
      <c r="A428" s="4">
        <v>423</v>
      </c>
      <c r="B428" s="6" t="str">
        <f>"00034310"</f>
        <v>00034310</v>
      </c>
    </row>
    <row r="429" spans="1:2">
      <c r="A429" s="4">
        <v>424</v>
      </c>
      <c r="B429" s="6" t="str">
        <f>"00034937"</f>
        <v>00034937</v>
      </c>
    </row>
    <row r="430" spans="1:2">
      <c r="A430" s="4">
        <v>425</v>
      </c>
      <c r="B430" s="6" t="str">
        <f>"00034976"</f>
        <v>00034976</v>
      </c>
    </row>
    <row r="431" spans="1:2">
      <c r="A431" s="4">
        <v>426</v>
      </c>
      <c r="B431" s="6" t="str">
        <f>"00035257"</f>
        <v>00035257</v>
      </c>
    </row>
    <row r="432" spans="1:2">
      <c r="A432" s="4">
        <v>427</v>
      </c>
      <c r="B432" s="6" t="str">
        <f>"00035884"</f>
        <v>00035884</v>
      </c>
    </row>
    <row r="433" spans="1:2">
      <c r="A433" s="4">
        <v>428</v>
      </c>
      <c r="B433" s="6" t="str">
        <f>"00036126"</f>
        <v>00036126</v>
      </c>
    </row>
    <row r="434" spans="1:2">
      <c r="A434" s="4">
        <v>429</v>
      </c>
      <c r="B434" s="6" t="str">
        <f>"00036127"</f>
        <v>00036127</v>
      </c>
    </row>
    <row r="435" spans="1:2">
      <c r="A435" s="4">
        <v>430</v>
      </c>
      <c r="B435" s="6" t="str">
        <f>"00036149"</f>
        <v>00036149</v>
      </c>
    </row>
    <row r="436" spans="1:2">
      <c r="A436" s="4">
        <v>431</v>
      </c>
      <c r="B436" s="6" t="str">
        <f>"00036219"</f>
        <v>00036219</v>
      </c>
    </row>
    <row r="437" spans="1:2">
      <c r="A437" s="4">
        <v>432</v>
      </c>
      <c r="B437" s="6" t="str">
        <f>"00036392"</f>
        <v>00036392</v>
      </c>
    </row>
    <row r="438" spans="1:2">
      <c r="A438" s="4">
        <v>433</v>
      </c>
      <c r="B438" s="6" t="str">
        <f>"00036416"</f>
        <v>00036416</v>
      </c>
    </row>
    <row r="439" spans="1:2">
      <c r="A439" s="4">
        <v>434</v>
      </c>
      <c r="B439" s="6" t="str">
        <f>"00036687"</f>
        <v>00036687</v>
      </c>
    </row>
    <row r="440" spans="1:2">
      <c r="A440" s="4">
        <v>435</v>
      </c>
      <c r="B440" s="6" t="str">
        <f>"00036705"</f>
        <v>00036705</v>
      </c>
    </row>
    <row r="441" spans="1:2">
      <c r="A441" s="4">
        <v>436</v>
      </c>
      <c r="B441" s="6" t="str">
        <f>"00036716"</f>
        <v>00036716</v>
      </c>
    </row>
    <row r="442" spans="1:2">
      <c r="A442" s="4">
        <v>437</v>
      </c>
      <c r="B442" s="6" t="str">
        <f>"00036754"</f>
        <v>00036754</v>
      </c>
    </row>
    <row r="443" spans="1:2">
      <c r="A443" s="4">
        <v>438</v>
      </c>
      <c r="B443" s="6" t="str">
        <f>"00036766"</f>
        <v>00036766</v>
      </c>
    </row>
    <row r="444" spans="1:2">
      <c r="A444" s="4">
        <v>439</v>
      </c>
      <c r="B444" s="6" t="str">
        <f>"00036812"</f>
        <v>00036812</v>
      </c>
    </row>
    <row r="445" spans="1:2">
      <c r="A445" s="4">
        <v>440</v>
      </c>
      <c r="B445" s="6" t="str">
        <f>"00036895"</f>
        <v>00036895</v>
      </c>
    </row>
    <row r="446" spans="1:2">
      <c r="A446" s="4">
        <v>441</v>
      </c>
      <c r="B446" s="6" t="str">
        <f>"00036979"</f>
        <v>00036979</v>
      </c>
    </row>
    <row r="447" spans="1:2">
      <c r="A447" s="4">
        <v>442</v>
      </c>
      <c r="B447" s="6" t="str">
        <f>"00037018"</f>
        <v>00037018</v>
      </c>
    </row>
    <row r="448" spans="1:2">
      <c r="A448" s="4">
        <v>443</v>
      </c>
      <c r="B448" s="6" t="str">
        <f>"00037071"</f>
        <v>00037071</v>
      </c>
    </row>
    <row r="449" spans="1:2">
      <c r="A449" s="4">
        <v>444</v>
      </c>
      <c r="B449" s="6" t="str">
        <f>"00037098"</f>
        <v>00037098</v>
      </c>
    </row>
    <row r="450" spans="1:2">
      <c r="A450" s="4">
        <v>445</v>
      </c>
      <c r="B450" s="6" t="str">
        <f>"00037200"</f>
        <v>00037200</v>
      </c>
    </row>
    <row r="451" spans="1:2">
      <c r="A451" s="4">
        <v>446</v>
      </c>
      <c r="B451" s="6" t="str">
        <f>"00037232"</f>
        <v>00037232</v>
      </c>
    </row>
    <row r="452" spans="1:2">
      <c r="A452" s="4">
        <v>447</v>
      </c>
      <c r="B452" s="6" t="str">
        <f>"00037304"</f>
        <v>00037304</v>
      </c>
    </row>
    <row r="453" spans="1:2">
      <c r="A453" s="4">
        <v>448</v>
      </c>
      <c r="B453" s="6" t="str">
        <f>"00037361"</f>
        <v>00037361</v>
      </c>
    </row>
    <row r="454" spans="1:2">
      <c r="A454" s="4">
        <v>449</v>
      </c>
      <c r="B454" s="6" t="str">
        <f>"00037435"</f>
        <v>00037435</v>
      </c>
    </row>
    <row r="455" spans="1:2">
      <c r="A455" s="4">
        <v>450</v>
      </c>
      <c r="B455" s="6" t="str">
        <f>"00037451"</f>
        <v>00037451</v>
      </c>
    </row>
    <row r="456" spans="1:2">
      <c r="A456" s="4">
        <v>451</v>
      </c>
      <c r="B456" s="6" t="str">
        <f>"00037463"</f>
        <v>00037463</v>
      </c>
    </row>
    <row r="457" spans="1:2">
      <c r="A457" s="4">
        <v>452</v>
      </c>
      <c r="B457" s="6" t="str">
        <f>"00037766"</f>
        <v>00037766</v>
      </c>
    </row>
    <row r="458" spans="1:2">
      <c r="A458" s="4">
        <v>453</v>
      </c>
      <c r="B458" s="6" t="str">
        <f>"00037944"</f>
        <v>00037944</v>
      </c>
    </row>
    <row r="459" spans="1:2">
      <c r="A459" s="4">
        <v>454</v>
      </c>
      <c r="B459" s="6" t="str">
        <f>"00037966"</f>
        <v>00037966</v>
      </c>
    </row>
    <row r="460" spans="1:2">
      <c r="A460" s="4">
        <v>455</v>
      </c>
      <c r="B460" s="6" t="str">
        <f>"00038025"</f>
        <v>00038025</v>
      </c>
    </row>
    <row r="461" spans="1:2">
      <c r="A461" s="4">
        <v>456</v>
      </c>
      <c r="B461" s="6" t="str">
        <f>"00038041"</f>
        <v>00038041</v>
      </c>
    </row>
    <row r="462" spans="1:2">
      <c r="A462" s="4">
        <v>457</v>
      </c>
      <c r="B462" s="6" t="str">
        <f>"00038217"</f>
        <v>00038217</v>
      </c>
    </row>
    <row r="463" spans="1:2">
      <c r="A463" s="4">
        <v>458</v>
      </c>
      <c r="B463" s="6" t="str">
        <f>"00038245"</f>
        <v>00038245</v>
      </c>
    </row>
    <row r="464" spans="1:2">
      <c r="A464" s="4">
        <v>459</v>
      </c>
      <c r="B464" s="6" t="str">
        <f>"00038286"</f>
        <v>00038286</v>
      </c>
    </row>
    <row r="465" spans="1:2">
      <c r="A465" s="4">
        <v>460</v>
      </c>
      <c r="B465" s="6" t="str">
        <f>"00038290"</f>
        <v>00038290</v>
      </c>
    </row>
    <row r="466" spans="1:2">
      <c r="A466" s="4">
        <v>461</v>
      </c>
      <c r="B466" s="6" t="str">
        <f>"00038420"</f>
        <v>00038420</v>
      </c>
    </row>
    <row r="467" spans="1:2">
      <c r="A467" s="4">
        <v>462</v>
      </c>
      <c r="B467" s="6" t="str">
        <f>"00038636"</f>
        <v>00038636</v>
      </c>
    </row>
    <row r="468" spans="1:2">
      <c r="A468" s="4">
        <v>463</v>
      </c>
      <c r="B468" s="6" t="str">
        <f>"00038695"</f>
        <v>00038695</v>
      </c>
    </row>
    <row r="469" spans="1:2">
      <c r="A469" s="4">
        <v>464</v>
      </c>
      <c r="B469" s="6" t="str">
        <f>"00038708"</f>
        <v>00038708</v>
      </c>
    </row>
    <row r="470" spans="1:2">
      <c r="A470" s="4">
        <v>465</v>
      </c>
      <c r="B470" s="6" t="str">
        <f>"00038710"</f>
        <v>00038710</v>
      </c>
    </row>
    <row r="471" spans="1:2">
      <c r="A471" s="4">
        <v>466</v>
      </c>
      <c r="B471" s="6" t="str">
        <f>"00038730"</f>
        <v>00038730</v>
      </c>
    </row>
    <row r="472" spans="1:2">
      <c r="A472" s="4">
        <v>467</v>
      </c>
      <c r="B472" s="6" t="str">
        <f>"00038744"</f>
        <v>00038744</v>
      </c>
    </row>
    <row r="473" spans="1:2">
      <c r="A473" s="4">
        <v>468</v>
      </c>
      <c r="B473" s="6" t="str">
        <f>"00038939"</f>
        <v>00038939</v>
      </c>
    </row>
    <row r="474" spans="1:2">
      <c r="A474" s="4">
        <v>469</v>
      </c>
      <c r="B474" s="6" t="str">
        <f>"00039085"</f>
        <v>00039085</v>
      </c>
    </row>
    <row r="475" spans="1:2">
      <c r="A475" s="4">
        <v>470</v>
      </c>
      <c r="B475" s="6" t="str">
        <f>"00039109"</f>
        <v>00039109</v>
      </c>
    </row>
    <row r="476" spans="1:2">
      <c r="A476" s="4">
        <v>471</v>
      </c>
      <c r="B476" s="6" t="str">
        <f>"00039122"</f>
        <v>00039122</v>
      </c>
    </row>
    <row r="477" spans="1:2">
      <c r="A477" s="4">
        <v>472</v>
      </c>
      <c r="B477" s="6" t="str">
        <f>"00039625"</f>
        <v>00039625</v>
      </c>
    </row>
    <row r="478" spans="1:2">
      <c r="A478" s="4">
        <v>473</v>
      </c>
      <c r="B478" s="6" t="str">
        <f>"00039699"</f>
        <v>00039699</v>
      </c>
    </row>
    <row r="479" spans="1:2">
      <c r="A479" s="4">
        <v>474</v>
      </c>
      <c r="B479" s="6" t="str">
        <f>"00039780"</f>
        <v>00039780</v>
      </c>
    </row>
    <row r="480" spans="1:2">
      <c r="A480" s="4">
        <v>475</v>
      </c>
      <c r="B480" s="6" t="str">
        <f>"00039875"</f>
        <v>00039875</v>
      </c>
    </row>
    <row r="481" spans="1:2">
      <c r="A481" s="4">
        <v>476</v>
      </c>
      <c r="B481" s="6" t="str">
        <f>"00039929"</f>
        <v>00039929</v>
      </c>
    </row>
    <row r="482" spans="1:2">
      <c r="A482" s="4">
        <v>477</v>
      </c>
      <c r="B482" s="6" t="str">
        <f>"00039959"</f>
        <v>00039959</v>
      </c>
    </row>
    <row r="483" spans="1:2">
      <c r="A483" s="4">
        <v>478</v>
      </c>
      <c r="B483" s="6" t="str">
        <f>"00040014"</f>
        <v>00040014</v>
      </c>
    </row>
    <row r="484" spans="1:2">
      <c r="A484" s="4">
        <v>479</v>
      </c>
      <c r="B484" s="6" t="str">
        <f>"00040042"</f>
        <v>00040042</v>
      </c>
    </row>
    <row r="485" spans="1:2">
      <c r="A485" s="4">
        <v>480</v>
      </c>
      <c r="B485" s="6" t="str">
        <f>"00040118"</f>
        <v>00040118</v>
      </c>
    </row>
    <row r="486" spans="1:2">
      <c r="A486" s="4">
        <v>481</v>
      </c>
      <c r="B486" s="6" t="str">
        <f>"00040239"</f>
        <v>00040239</v>
      </c>
    </row>
    <row r="487" spans="1:2">
      <c r="A487" s="4">
        <v>482</v>
      </c>
      <c r="B487" s="6" t="str">
        <f>"00040375"</f>
        <v>00040375</v>
      </c>
    </row>
    <row r="488" spans="1:2">
      <c r="A488" s="4">
        <v>483</v>
      </c>
      <c r="B488" s="6" t="str">
        <f>"00040409"</f>
        <v>00040409</v>
      </c>
    </row>
    <row r="489" spans="1:2">
      <c r="A489" s="4">
        <v>484</v>
      </c>
      <c r="B489" s="6" t="str">
        <f>"00040417"</f>
        <v>00040417</v>
      </c>
    </row>
    <row r="490" spans="1:2">
      <c r="A490" s="4">
        <v>485</v>
      </c>
      <c r="B490" s="6" t="str">
        <f>"00040625"</f>
        <v>00040625</v>
      </c>
    </row>
    <row r="491" spans="1:2">
      <c r="A491" s="4">
        <v>486</v>
      </c>
      <c r="B491" s="6" t="str">
        <f>"00040898"</f>
        <v>00040898</v>
      </c>
    </row>
    <row r="492" spans="1:2">
      <c r="A492" s="4">
        <v>487</v>
      </c>
      <c r="B492" s="6" t="str">
        <f>"00041066"</f>
        <v>00041066</v>
      </c>
    </row>
    <row r="493" spans="1:2">
      <c r="A493" s="4">
        <v>488</v>
      </c>
      <c r="B493" s="6" t="str">
        <f>"00041147"</f>
        <v>00041147</v>
      </c>
    </row>
    <row r="494" spans="1:2">
      <c r="A494" s="4">
        <v>489</v>
      </c>
      <c r="B494" s="6" t="str">
        <f>"00041159"</f>
        <v>00041159</v>
      </c>
    </row>
    <row r="495" spans="1:2">
      <c r="A495" s="4">
        <v>490</v>
      </c>
      <c r="B495" s="6" t="str">
        <f>"00041182"</f>
        <v>00041182</v>
      </c>
    </row>
    <row r="496" spans="1:2">
      <c r="A496" s="4">
        <v>491</v>
      </c>
      <c r="B496" s="6" t="str">
        <f>"00041264"</f>
        <v>00041264</v>
      </c>
    </row>
    <row r="497" spans="1:2">
      <c r="A497" s="4">
        <v>492</v>
      </c>
      <c r="B497" s="6" t="str">
        <f>"00041318"</f>
        <v>00041318</v>
      </c>
    </row>
    <row r="498" spans="1:2">
      <c r="A498" s="4">
        <v>493</v>
      </c>
      <c r="B498" s="6" t="str">
        <f>"00041367"</f>
        <v>00041367</v>
      </c>
    </row>
    <row r="499" spans="1:2">
      <c r="A499" s="4">
        <v>494</v>
      </c>
      <c r="B499" s="6" t="str">
        <f>"00041427"</f>
        <v>00041427</v>
      </c>
    </row>
    <row r="500" spans="1:2">
      <c r="A500" s="4">
        <v>495</v>
      </c>
      <c r="B500" s="6" t="str">
        <f>"00041789"</f>
        <v>00041789</v>
      </c>
    </row>
    <row r="501" spans="1:2">
      <c r="A501" s="4">
        <v>496</v>
      </c>
      <c r="B501" s="6" t="str">
        <f>"00041794"</f>
        <v>00041794</v>
      </c>
    </row>
    <row r="502" spans="1:2">
      <c r="A502" s="4">
        <v>497</v>
      </c>
      <c r="B502" s="6" t="str">
        <f>"00041920"</f>
        <v>00041920</v>
      </c>
    </row>
    <row r="503" spans="1:2">
      <c r="A503" s="4">
        <v>498</v>
      </c>
      <c r="B503" s="6" t="str">
        <f>"00042008"</f>
        <v>00042008</v>
      </c>
    </row>
    <row r="504" spans="1:2">
      <c r="A504" s="4">
        <v>499</v>
      </c>
      <c r="B504" s="6" t="str">
        <f>"00042010"</f>
        <v>00042010</v>
      </c>
    </row>
    <row r="505" spans="1:2">
      <c r="A505" s="4">
        <v>500</v>
      </c>
      <c r="B505" s="6" t="str">
        <f>"00042059"</f>
        <v>00042059</v>
      </c>
    </row>
    <row r="506" spans="1:2">
      <c r="A506" s="4">
        <v>501</v>
      </c>
      <c r="B506" s="6" t="str">
        <f>"00042186"</f>
        <v>00042186</v>
      </c>
    </row>
    <row r="507" spans="1:2">
      <c r="A507" s="4">
        <v>502</v>
      </c>
      <c r="B507" s="6" t="str">
        <f>"00042424"</f>
        <v>00042424</v>
      </c>
    </row>
    <row r="508" spans="1:2">
      <c r="A508" s="4">
        <v>503</v>
      </c>
      <c r="B508" s="6" t="str">
        <f>"00042482"</f>
        <v>00042482</v>
      </c>
    </row>
    <row r="509" spans="1:2">
      <c r="A509" s="4">
        <v>504</v>
      </c>
      <c r="B509" s="6" t="str">
        <f>"00042486"</f>
        <v>00042486</v>
      </c>
    </row>
    <row r="510" spans="1:2">
      <c r="A510" s="4">
        <v>505</v>
      </c>
      <c r="B510" s="6" t="str">
        <f>"00042489"</f>
        <v>00042489</v>
      </c>
    </row>
    <row r="511" spans="1:2">
      <c r="A511" s="4">
        <v>506</v>
      </c>
      <c r="B511" s="6" t="str">
        <f>"00042520"</f>
        <v>00042520</v>
      </c>
    </row>
    <row r="512" spans="1:2">
      <c r="A512" s="4">
        <v>507</v>
      </c>
      <c r="B512" s="6" t="str">
        <f>"00042575"</f>
        <v>00042575</v>
      </c>
    </row>
    <row r="513" spans="1:2">
      <c r="A513" s="4">
        <v>508</v>
      </c>
      <c r="B513" s="6" t="str">
        <f>"00042583"</f>
        <v>00042583</v>
      </c>
    </row>
    <row r="514" spans="1:2">
      <c r="A514" s="4">
        <v>509</v>
      </c>
      <c r="B514" s="6" t="str">
        <f>"00042680"</f>
        <v>00042680</v>
      </c>
    </row>
    <row r="515" spans="1:2">
      <c r="A515" s="4">
        <v>510</v>
      </c>
      <c r="B515" s="6" t="str">
        <f>"00043199"</f>
        <v>00043199</v>
      </c>
    </row>
    <row r="516" spans="1:2">
      <c r="A516" s="4">
        <v>511</v>
      </c>
      <c r="B516" s="6" t="str">
        <f>"00043540"</f>
        <v>00043540</v>
      </c>
    </row>
    <row r="517" spans="1:2">
      <c r="A517" s="4">
        <v>512</v>
      </c>
      <c r="B517" s="6" t="str">
        <f>"00043566"</f>
        <v>00043566</v>
      </c>
    </row>
    <row r="518" spans="1:2">
      <c r="A518" s="4">
        <v>513</v>
      </c>
      <c r="B518" s="6" t="str">
        <f>"00043567"</f>
        <v>00043567</v>
      </c>
    </row>
    <row r="519" spans="1:2">
      <c r="A519" s="4">
        <v>514</v>
      </c>
      <c r="B519" s="6" t="str">
        <f>"00043607"</f>
        <v>00043607</v>
      </c>
    </row>
    <row r="520" spans="1:2">
      <c r="A520" s="4">
        <v>515</v>
      </c>
      <c r="B520" s="6" t="str">
        <f>"00043651"</f>
        <v>00043651</v>
      </c>
    </row>
    <row r="521" spans="1:2">
      <c r="A521" s="4">
        <v>516</v>
      </c>
      <c r="B521" s="6" t="str">
        <f>"00043680"</f>
        <v>00043680</v>
      </c>
    </row>
    <row r="522" spans="1:2">
      <c r="A522" s="4">
        <v>517</v>
      </c>
      <c r="B522" s="6" t="str">
        <f>"00043713"</f>
        <v>00043713</v>
      </c>
    </row>
    <row r="523" spans="1:2">
      <c r="A523" s="4">
        <v>518</v>
      </c>
      <c r="B523" s="6" t="str">
        <f>"00043974"</f>
        <v>00043974</v>
      </c>
    </row>
    <row r="524" spans="1:2">
      <c r="A524" s="4">
        <v>519</v>
      </c>
      <c r="B524" s="6" t="str">
        <f>"00043992"</f>
        <v>00043992</v>
      </c>
    </row>
    <row r="525" spans="1:2">
      <c r="A525" s="4">
        <v>520</v>
      </c>
      <c r="B525" s="6" t="str">
        <f>"00044001"</f>
        <v>00044001</v>
      </c>
    </row>
    <row r="526" spans="1:2">
      <c r="A526" s="4">
        <v>521</v>
      </c>
      <c r="B526" s="6" t="str">
        <f>"00044014"</f>
        <v>00044014</v>
      </c>
    </row>
    <row r="527" spans="1:2">
      <c r="A527" s="4">
        <v>522</v>
      </c>
      <c r="B527" s="6" t="str">
        <f>"00044067"</f>
        <v>00044067</v>
      </c>
    </row>
    <row r="528" spans="1:2">
      <c r="A528" s="4">
        <v>523</v>
      </c>
      <c r="B528" s="6" t="str">
        <f>"00044185"</f>
        <v>00044185</v>
      </c>
    </row>
    <row r="529" spans="1:2">
      <c r="A529" s="4">
        <v>524</v>
      </c>
      <c r="B529" s="6" t="str">
        <f>"00044402"</f>
        <v>00044402</v>
      </c>
    </row>
    <row r="530" spans="1:2">
      <c r="A530" s="4">
        <v>525</v>
      </c>
      <c r="B530" s="6" t="str">
        <f>"00044497"</f>
        <v>00044497</v>
      </c>
    </row>
    <row r="531" spans="1:2">
      <c r="A531" s="4">
        <v>526</v>
      </c>
      <c r="B531" s="6" t="str">
        <f>"00044513"</f>
        <v>00044513</v>
      </c>
    </row>
    <row r="532" spans="1:2">
      <c r="A532" s="4">
        <v>527</v>
      </c>
      <c r="B532" s="6" t="str">
        <f>"00044557"</f>
        <v>00044557</v>
      </c>
    </row>
    <row r="533" spans="1:2">
      <c r="A533" s="4">
        <v>528</v>
      </c>
      <c r="B533" s="6" t="str">
        <f>"00044578"</f>
        <v>00044578</v>
      </c>
    </row>
    <row r="534" spans="1:2">
      <c r="A534" s="4">
        <v>529</v>
      </c>
      <c r="B534" s="6" t="str">
        <f>"00044652"</f>
        <v>00044652</v>
      </c>
    </row>
    <row r="535" spans="1:2">
      <c r="A535" s="4">
        <v>530</v>
      </c>
      <c r="B535" s="6" t="str">
        <f>"00044668"</f>
        <v>00044668</v>
      </c>
    </row>
    <row r="536" spans="1:2">
      <c r="A536" s="4">
        <v>531</v>
      </c>
      <c r="B536" s="6" t="str">
        <f>"00044676"</f>
        <v>00044676</v>
      </c>
    </row>
    <row r="537" spans="1:2">
      <c r="A537" s="4">
        <v>532</v>
      </c>
      <c r="B537" s="6" t="str">
        <f>"00044708"</f>
        <v>00044708</v>
      </c>
    </row>
    <row r="538" spans="1:2">
      <c r="A538" s="4">
        <v>533</v>
      </c>
      <c r="B538" s="6" t="str">
        <f>"00044774"</f>
        <v>00044774</v>
      </c>
    </row>
    <row r="539" spans="1:2">
      <c r="A539" s="4">
        <v>534</v>
      </c>
      <c r="B539" s="6" t="str">
        <f>"00044836"</f>
        <v>00044836</v>
      </c>
    </row>
    <row r="540" spans="1:2">
      <c r="A540" s="4">
        <v>535</v>
      </c>
      <c r="B540" s="6" t="str">
        <f>"00044987"</f>
        <v>00044987</v>
      </c>
    </row>
    <row r="541" spans="1:2">
      <c r="A541" s="4">
        <v>536</v>
      </c>
      <c r="B541" s="6" t="str">
        <f>"00045014"</f>
        <v>00045014</v>
      </c>
    </row>
    <row r="542" spans="1:2">
      <c r="A542" s="4">
        <v>537</v>
      </c>
      <c r="B542" s="6" t="str">
        <f>"00045378"</f>
        <v>00045378</v>
      </c>
    </row>
    <row r="543" spans="1:2">
      <c r="A543" s="4">
        <v>538</v>
      </c>
      <c r="B543" s="6" t="str">
        <f>"00045509"</f>
        <v>00045509</v>
      </c>
    </row>
    <row r="544" spans="1:2">
      <c r="A544" s="4">
        <v>539</v>
      </c>
      <c r="B544" s="6" t="str">
        <f>"00045541"</f>
        <v>00045541</v>
      </c>
    </row>
    <row r="545" spans="1:2">
      <c r="A545" s="4">
        <v>540</v>
      </c>
      <c r="B545" s="6" t="str">
        <f>"00045585"</f>
        <v>00045585</v>
      </c>
    </row>
    <row r="546" spans="1:2">
      <c r="A546" s="4">
        <v>541</v>
      </c>
      <c r="B546" s="6" t="str">
        <f>"00045688"</f>
        <v>00045688</v>
      </c>
    </row>
    <row r="547" spans="1:2">
      <c r="A547" s="4">
        <v>542</v>
      </c>
      <c r="B547" s="6" t="str">
        <f>"00045893"</f>
        <v>00045893</v>
      </c>
    </row>
    <row r="548" spans="1:2">
      <c r="A548" s="4">
        <v>543</v>
      </c>
      <c r="B548" s="6" t="str">
        <f>"00045901"</f>
        <v>00045901</v>
      </c>
    </row>
    <row r="549" spans="1:2">
      <c r="A549" s="4">
        <v>544</v>
      </c>
      <c r="B549" s="6" t="str">
        <f>"00045961"</f>
        <v>00045961</v>
      </c>
    </row>
    <row r="550" spans="1:2">
      <c r="A550" s="4">
        <v>545</v>
      </c>
      <c r="B550" s="6" t="str">
        <f>"00046118"</f>
        <v>00046118</v>
      </c>
    </row>
    <row r="551" spans="1:2">
      <c r="A551" s="4">
        <v>546</v>
      </c>
      <c r="B551" s="6" t="str">
        <f>"00046169"</f>
        <v>00046169</v>
      </c>
    </row>
    <row r="552" spans="1:2">
      <c r="A552" s="4">
        <v>547</v>
      </c>
      <c r="B552" s="6" t="str">
        <f>"00046206"</f>
        <v>00046206</v>
      </c>
    </row>
    <row r="553" spans="1:2">
      <c r="A553" s="4">
        <v>548</v>
      </c>
      <c r="B553" s="6" t="str">
        <f>"00046242"</f>
        <v>00046242</v>
      </c>
    </row>
    <row r="554" spans="1:2">
      <c r="A554" s="4">
        <v>549</v>
      </c>
      <c r="B554" s="6" t="str">
        <f>"00046321"</f>
        <v>00046321</v>
      </c>
    </row>
    <row r="555" spans="1:2">
      <c r="A555" s="4">
        <v>550</v>
      </c>
      <c r="B555" s="6" t="str">
        <f>"00046440"</f>
        <v>00046440</v>
      </c>
    </row>
    <row r="556" spans="1:2">
      <c r="A556" s="4">
        <v>551</v>
      </c>
      <c r="B556" s="6" t="str">
        <f>"00046565"</f>
        <v>00046565</v>
      </c>
    </row>
    <row r="557" spans="1:2">
      <c r="A557" s="4">
        <v>552</v>
      </c>
      <c r="B557" s="6" t="str">
        <f>"00046719"</f>
        <v>00046719</v>
      </c>
    </row>
    <row r="558" spans="1:2">
      <c r="A558" s="4">
        <v>553</v>
      </c>
      <c r="B558" s="6" t="str">
        <f>"00046752"</f>
        <v>00046752</v>
      </c>
    </row>
    <row r="559" spans="1:2">
      <c r="A559" s="4">
        <v>554</v>
      </c>
      <c r="B559" s="6" t="str">
        <f>"00046790"</f>
        <v>00046790</v>
      </c>
    </row>
    <row r="560" spans="1:2">
      <c r="A560" s="4">
        <v>555</v>
      </c>
      <c r="B560" s="6" t="str">
        <f>"00046794"</f>
        <v>00046794</v>
      </c>
    </row>
    <row r="561" spans="1:2">
      <c r="A561" s="4">
        <v>556</v>
      </c>
      <c r="B561" s="6" t="str">
        <f>"00046944"</f>
        <v>00046944</v>
      </c>
    </row>
    <row r="562" spans="1:2">
      <c r="A562" s="4">
        <v>557</v>
      </c>
      <c r="B562" s="6" t="str">
        <f>"00046978"</f>
        <v>00046978</v>
      </c>
    </row>
    <row r="563" spans="1:2">
      <c r="A563" s="4">
        <v>558</v>
      </c>
      <c r="B563" s="6" t="str">
        <f>"00046988"</f>
        <v>00046988</v>
      </c>
    </row>
    <row r="564" spans="1:2">
      <c r="A564" s="4">
        <v>559</v>
      </c>
      <c r="B564" s="6" t="str">
        <f>"00046996"</f>
        <v>00046996</v>
      </c>
    </row>
    <row r="565" spans="1:2">
      <c r="A565" s="4">
        <v>560</v>
      </c>
      <c r="B565" s="6" t="str">
        <f>"00047290"</f>
        <v>00047290</v>
      </c>
    </row>
    <row r="566" spans="1:2">
      <c r="A566" s="4">
        <v>561</v>
      </c>
      <c r="B566" s="6" t="str">
        <f>"00047413"</f>
        <v>00047413</v>
      </c>
    </row>
    <row r="567" spans="1:2">
      <c r="A567" s="4">
        <v>562</v>
      </c>
      <c r="B567" s="6" t="str">
        <f>"00047475"</f>
        <v>00047475</v>
      </c>
    </row>
    <row r="568" spans="1:2">
      <c r="A568" s="4">
        <v>563</v>
      </c>
      <c r="B568" s="6" t="str">
        <f>"00047548"</f>
        <v>00047548</v>
      </c>
    </row>
    <row r="569" spans="1:2">
      <c r="A569" s="4">
        <v>564</v>
      </c>
      <c r="B569" s="6" t="str">
        <f>"00047797"</f>
        <v>00047797</v>
      </c>
    </row>
    <row r="570" spans="1:2">
      <c r="A570" s="4">
        <v>565</v>
      </c>
      <c r="B570" s="6" t="str">
        <f>"00047800"</f>
        <v>00047800</v>
      </c>
    </row>
    <row r="571" spans="1:2">
      <c r="A571" s="4">
        <v>566</v>
      </c>
      <c r="B571" s="6" t="str">
        <f>"00048016"</f>
        <v>00048016</v>
      </c>
    </row>
    <row r="572" spans="1:2">
      <c r="A572" s="4">
        <v>567</v>
      </c>
      <c r="B572" s="6" t="str">
        <f>"00048018"</f>
        <v>00048018</v>
      </c>
    </row>
    <row r="573" spans="1:2">
      <c r="A573" s="4">
        <v>568</v>
      </c>
      <c r="B573" s="6" t="str">
        <f>"00048028"</f>
        <v>00048028</v>
      </c>
    </row>
    <row r="574" spans="1:2">
      <c r="A574" s="4">
        <v>569</v>
      </c>
      <c r="B574" s="6" t="str">
        <f>"00048091"</f>
        <v>00048091</v>
      </c>
    </row>
    <row r="575" spans="1:2">
      <c r="A575" s="4">
        <v>570</v>
      </c>
      <c r="B575" s="6" t="str">
        <f>"00048199"</f>
        <v>00048199</v>
      </c>
    </row>
    <row r="576" spans="1:2">
      <c r="A576" s="4">
        <v>571</v>
      </c>
      <c r="B576" s="6" t="str">
        <f>"00048235"</f>
        <v>00048235</v>
      </c>
    </row>
    <row r="577" spans="1:2">
      <c r="A577" s="4">
        <v>572</v>
      </c>
      <c r="B577" s="6" t="str">
        <f>"00048992"</f>
        <v>00048992</v>
      </c>
    </row>
    <row r="578" spans="1:2">
      <c r="A578" s="4">
        <v>573</v>
      </c>
      <c r="B578" s="6" t="str">
        <f>"00049086"</f>
        <v>00049086</v>
      </c>
    </row>
    <row r="579" spans="1:2">
      <c r="A579" s="4">
        <v>574</v>
      </c>
      <c r="B579" s="6" t="str">
        <f>"00049235"</f>
        <v>00049235</v>
      </c>
    </row>
    <row r="580" spans="1:2">
      <c r="A580" s="4">
        <v>575</v>
      </c>
      <c r="B580" s="6" t="str">
        <f>"00049236"</f>
        <v>00049236</v>
      </c>
    </row>
    <row r="581" spans="1:2">
      <c r="A581" s="4">
        <v>576</v>
      </c>
      <c r="B581" s="6" t="str">
        <f>"00049309"</f>
        <v>00049309</v>
      </c>
    </row>
    <row r="582" spans="1:2">
      <c r="A582" s="4">
        <v>577</v>
      </c>
      <c r="B582" s="6" t="str">
        <f>"00049318"</f>
        <v>00049318</v>
      </c>
    </row>
    <row r="583" spans="1:2">
      <c r="A583" s="4">
        <v>578</v>
      </c>
      <c r="B583" s="6" t="str">
        <f>"00049344"</f>
        <v>00049344</v>
      </c>
    </row>
    <row r="584" spans="1:2">
      <c r="A584" s="4">
        <v>579</v>
      </c>
      <c r="B584" s="6" t="str">
        <f>"00049379"</f>
        <v>00049379</v>
      </c>
    </row>
    <row r="585" spans="1:2">
      <c r="A585" s="4">
        <v>580</v>
      </c>
      <c r="B585" s="6" t="str">
        <f>"00049389"</f>
        <v>00049389</v>
      </c>
    </row>
    <row r="586" spans="1:2">
      <c r="A586" s="4">
        <v>581</v>
      </c>
      <c r="B586" s="6" t="str">
        <f>"00049390"</f>
        <v>00049390</v>
      </c>
    </row>
    <row r="587" spans="1:2">
      <c r="A587" s="4">
        <v>582</v>
      </c>
      <c r="B587" s="6" t="str">
        <f>"00049426"</f>
        <v>00049426</v>
      </c>
    </row>
    <row r="588" spans="1:2">
      <c r="A588" s="4">
        <v>583</v>
      </c>
      <c r="B588" s="6" t="str">
        <f>"00049427"</f>
        <v>00049427</v>
      </c>
    </row>
    <row r="589" spans="1:2">
      <c r="A589" s="4">
        <v>584</v>
      </c>
      <c r="B589" s="6" t="str">
        <f>"00049486"</f>
        <v>00049486</v>
      </c>
    </row>
    <row r="590" spans="1:2">
      <c r="A590" s="4">
        <v>585</v>
      </c>
      <c r="B590" s="6" t="str">
        <f>"00049601"</f>
        <v>00049601</v>
      </c>
    </row>
    <row r="591" spans="1:2">
      <c r="A591" s="4">
        <v>586</v>
      </c>
      <c r="B591" s="6" t="str">
        <f>"00049882"</f>
        <v>00049882</v>
      </c>
    </row>
    <row r="592" spans="1:2">
      <c r="A592" s="4">
        <v>587</v>
      </c>
      <c r="B592" s="6" t="str">
        <f>"00049982"</f>
        <v>00049982</v>
      </c>
    </row>
    <row r="593" spans="1:2">
      <c r="A593" s="4">
        <v>588</v>
      </c>
      <c r="B593" s="6" t="str">
        <f>"00050035"</f>
        <v>00050035</v>
      </c>
    </row>
    <row r="594" spans="1:2">
      <c r="A594" s="4">
        <v>589</v>
      </c>
      <c r="B594" s="6" t="str">
        <f>"00050108"</f>
        <v>00050108</v>
      </c>
    </row>
    <row r="595" spans="1:2">
      <c r="A595" s="4">
        <v>590</v>
      </c>
      <c r="B595" s="6" t="str">
        <f>"00050138"</f>
        <v>00050138</v>
      </c>
    </row>
    <row r="596" spans="1:2">
      <c r="A596" s="4">
        <v>591</v>
      </c>
      <c r="B596" s="6" t="str">
        <f>"00050146"</f>
        <v>00050146</v>
      </c>
    </row>
    <row r="597" spans="1:2">
      <c r="A597" s="4">
        <v>592</v>
      </c>
      <c r="B597" s="6" t="str">
        <f>"00050166"</f>
        <v>00050166</v>
      </c>
    </row>
    <row r="598" spans="1:2">
      <c r="A598" s="4">
        <v>593</v>
      </c>
      <c r="B598" s="6" t="str">
        <f>"00050229"</f>
        <v>00050229</v>
      </c>
    </row>
    <row r="599" spans="1:2">
      <c r="A599" s="4">
        <v>594</v>
      </c>
      <c r="B599" s="6" t="str">
        <f>"00050321"</f>
        <v>00050321</v>
      </c>
    </row>
    <row r="600" spans="1:2">
      <c r="A600" s="4">
        <v>595</v>
      </c>
      <c r="B600" s="6" t="str">
        <f>"00050485"</f>
        <v>00050485</v>
      </c>
    </row>
    <row r="601" spans="1:2">
      <c r="A601" s="4">
        <v>596</v>
      </c>
      <c r="B601" s="6" t="str">
        <f>"00050632"</f>
        <v>00050632</v>
      </c>
    </row>
    <row r="602" spans="1:2">
      <c r="A602" s="4">
        <v>597</v>
      </c>
      <c r="B602" s="6" t="str">
        <f>"00051239"</f>
        <v>00051239</v>
      </c>
    </row>
    <row r="603" spans="1:2">
      <c r="A603" s="4">
        <v>598</v>
      </c>
      <c r="B603" s="6" t="str">
        <f>"00051329"</f>
        <v>00051329</v>
      </c>
    </row>
    <row r="604" spans="1:2">
      <c r="A604" s="4">
        <v>599</v>
      </c>
      <c r="B604" s="6" t="str">
        <f>"00052633"</f>
        <v>00052633</v>
      </c>
    </row>
    <row r="605" spans="1:2">
      <c r="A605" s="4">
        <v>600</v>
      </c>
      <c r="B605" s="6" t="str">
        <f>"00053695"</f>
        <v>00053695</v>
      </c>
    </row>
    <row r="606" spans="1:2">
      <c r="A606" s="4">
        <v>601</v>
      </c>
      <c r="B606" s="6" t="str">
        <f>"00053939"</f>
        <v>00053939</v>
      </c>
    </row>
    <row r="607" spans="1:2">
      <c r="A607" s="4">
        <v>602</v>
      </c>
      <c r="B607" s="6" t="str">
        <f>"00053983"</f>
        <v>00053983</v>
      </c>
    </row>
    <row r="608" spans="1:2">
      <c r="A608" s="4">
        <v>603</v>
      </c>
      <c r="B608" s="6" t="str">
        <f>"00054151"</f>
        <v>00054151</v>
      </c>
    </row>
    <row r="609" spans="1:2">
      <c r="A609" s="4">
        <v>604</v>
      </c>
      <c r="B609" s="6" t="str">
        <f>"00054237"</f>
        <v>00054237</v>
      </c>
    </row>
    <row r="610" spans="1:2">
      <c r="A610" s="4">
        <v>605</v>
      </c>
      <c r="B610" s="6" t="str">
        <f>"00054739"</f>
        <v>00054739</v>
      </c>
    </row>
    <row r="611" spans="1:2">
      <c r="A611" s="4">
        <v>606</v>
      </c>
      <c r="B611" s="6" t="str">
        <f>"00055104"</f>
        <v>00055104</v>
      </c>
    </row>
    <row r="612" spans="1:2">
      <c r="A612" s="4">
        <v>607</v>
      </c>
      <c r="B612" s="6" t="str">
        <f>"00055782"</f>
        <v>00055782</v>
      </c>
    </row>
    <row r="613" spans="1:2">
      <c r="A613" s="4">
        <v>608</v>
      </c>
      <c r="B613" s="6" t="str">
        <f>"00056099"</f>
        <v>00056099</v>
      </c>
    </row>
    <row r="614" spans="1:2">
      <c r="A614" s="4">
        <v>609</v>
      </c>
      <c r="B614" s="6" t="str">
        <f>"00057287"</f>
        <v>00057287</v>
      </c>
    </row>
    <row r="615" spans="1:2">
      <c r="A615" s="4">
        <v>610</v>
      </c>
      <c r="B615" s="6" t="str">
        <f>"00057290"</f>
        <v>00057290</v>
      </c>
    </row>
    <row r="616" spans="1:2">
      <c r="A616" s="4">
        <v>611</v>
      </c>
      <c r="B616" s="6" t="str">
        <f>"00058170"</f>
        <v>00058170</v>
      </c>
    </row>
    <row r="617" spans="1:2">
      <c r="A617" s="4">
        <v>612</v>
      </c>
      <c r="B617" s="6" t="str">
        <f>"00058343"</f>
        <v>00058343</v>
      </c>
    </row>
    <row r="618" spans="1:2">
      <c r="A618" s="4">
        <v>613</v>
      </c>
      <c r="B618" s="6" t="str">
        <f>"00058436"</f>
        <v>00058436</v>
      </c>
    </row>
    <row r="619" spans="1:2">
      <c r="A619" s="4">
        <v>614</v>
      </c>
      <c r="B619" s="6" t="str">
        <f>"00059119"</f>
        <v>00059119</v>
      </c>
    </row>
    <row r="620" spans="1:2">
      <c r="A620" s="4">
        <v>615</v>
      </c>
      <c r="B620" s="6" t="str">
        <f>"00059864"</f>
        <v>00059864</v>
      </c>
    </row>
    <row r="621" spans="1:2">
      <c r="A621" s="4">
        <v>616</v>
      </c>
      <c r="B621" s="6" t="str">
        <f>"00060693"</f>
        <v>00060693</v>
      </c>
    </row>
    <row r="622" spans="1:2">
      <c r="A622" s="4">
        <v>617</v>
      </c>
      <c r="B622" s="6" t="str">
        <f>"00061335"</f>
        <v>00061335</v>
      </c>
    </row>
    <row r="623" spans="1:2">
      <c r="A623" s="4">
        <v>618</v>
      </c>
      <c r="B623" s="6" t="str">
        <f>"00061508"</f>
        <v>00061508</v>
      </c>
    </row>
    <row r="624" spans="1:2">
      <c r="A624" s="4">
        <v>619</v>
      </c>
      <c r="B624" s="6" t="str">
        <f>"00061805"</f>
        <v>00061805</v>
      </c>
    </row>
    <row r="625" spans="1:2">
      <c r="A625" s="4">
        <v>620</v>
      </c>
      <c r="B625" s="6" t="str">
        <f>"00062636"</f>
        <v>00062636</v>
      </c>
    </row>
    <row r="626" spans="1:2">
      <c r="A626" s="4">
        <v>621</v>
      </c>
      <c r="B626" s="6" t="str">
        <f>"00065834"</f>
        <v>00065834</v>
      </c>
    </row>
    <row r="627" spans="1:2">
      <c r="A627" s="4">
        <v>622</v>
      </c>
      <c r="B627" s="6" t="str">
        <f>"00066174"</f>
        <v>00066174</v>
      </c>
    </row>
    <row r="628" spans="1:2">
      <c r="A628" s="4">
        <v>623</v>
      </c>
      <c r="B628" s="6" t="str">
        <f>"00066362"</f>
        <v>00066362</v>
      </c>
    </row>
    <row r="629" spans="1:2">
      <c r="A629" s="4">
        <v>624</v>
      </c>
      <c r="B629" s="6" t="str">
        <f>"00066762"</f>
        <v>00066762</v>
      </c>
    </row>
    <row r="630" spans="1:2">
      <c r="A630" s="4">
        <v>625</v>
      </c>
      <c r="B630" s="6" t="str">
        <f>"00068225"</f>
        <v>00068225</v>
      </c>
    </row>
    <row r="631" spans="1:2">
      <c r="A631" s="4">
        <v>626</v>
      </c>
      <c r="B631" s="6" t="str">
        <f>"00068304"</f>
        <v>00068304</v>
      </c>
    </row>
    <row r="632" spans="1:2">
      <c r="A632" s="4">
        <v>627</v>
      </c>
      <c r="B632" s="6" t="str">
        <f>"00068340"</f>
        <v>00068340</v>
      </c>
    </row>
    <row r="633" spans="1:2">
      <c r="A633" s="4">
        <v>628</v>
      </c>
      <c r="B633" s="6" t="str">
        <f>"00068444"</f>
        <v>00068444</v>
      </c>
    </row>
    <row r="634" spans="1:2">
      <c r="A634" s="4">
        <v>629</v>
      </c>
      <c r="B634" s="6" t="str">
        <f>"00068707"</f>
        <v>00068707</v>
      </c>
    </row>
    <row r="635" spans="1:2">
      <c r="A635" s="4">
        <v>630</v>
      </c>
      <c r="B635" s="6" t="str">
        <f>"00068935"</f>
        <v>00068935</v>
      </c>
    </row>
    <row r="636" spans="1:2">
      <c r="A636" s="4">
        <v>631</v>
      </c>
      <c r="B636" s="6" t="str">
        <f>"00069258"</f>
        <v>00069258</v>
      </c>
    </row>
    <row r="637" spans="1:2">
      <c r="A637" s="4">
        <v>632</v>
      </c>
      <c r="B637" s="6" t="str">
        <f>"00069259"</f>
        <v>00069259</v>
      </c>
    </row>
    <row r="638" spans="1:2">
      <c r="A638" s="4">
        <v>633</v>
      </c>
      <c r="B638" s="6" t="str">
        <f>"00069285"</f>
        <v>00069285</v>
      </c>
    </row>
    <row r="639" spans="1:2">
      <c r="A639" s="4">
        <v>634</v>
      </c>
      <c r="B639" s="6" t="str">
        <f>"00069296"</f>
        <v>00069296</v>
      </c>
    </row>
    <row r="640" spans="1:2">
      <c r="A640" s="4">
        <v>635</v>
      </c>
      <c r="B640" s="6" t="str">
        <f>"00069319"</f>
        <v>00069319</v>
      </c>
    </row>
    <row r="641" spans="1:2">
      <c r="A641" s="4">
        <v>636</v>
      </c>
      <c r="B641" s="6" t="str">
        <f>"00069407"</f>
        <v>00069407</v>
      </c>
    </row>
    <row r="642" spans="1:2">
      <c r="A642" s="4">
        <v>637</v>
      </c>
      <c r="B642" s="6" t="str">
        <f>"00069490"</f>
        <v>00069490</v>
      </c>
    </row>
    <row r="643" spans="1:2">
      <c r="A643" s="4">
        <v>638</v>
      </c>
      <c r="B643" s="6" t="str">
        <f>"00069491"</f>
        <v>00069491</v>
      </c>
    </row>
    <row r="644" spans="1:2">
      <c r="A644" s="4">
        <v>639</v>
      </c>
      <c r="B644" s="6" t="str">
        <f>"00069600"</f>
        <v>00069600</v>
      </c>
    </row>
    <row r="645" spans="1:2">
      <c r="A645" s="4">
        <v>640</v>
      </c>
      <c r="B645" s="6" t="str">
        <f>"00069674"</f>
        <v>00069674</v>
      </c>
    </row>
    <row r="646" spans="1:2">
      <c r="A646" s="4">
        <v>641</v>
      </c>
      <c r="B646" s="6" t="str">
        <f>"00069678"</f>
        <v>00069678</v>
      </c>
    </row>
    <row r="647" spans="1:2">
      <c r="A647" s="4">
        <v>642</v>
      </c>
      <c r="B647" s="6" t="str">
        <f>"00069690"</f>
        <v>00069690</v>
      </c>
    </row>
    <row r="648" spans="1:2">
      <c r="A648" s="4">
        <v>643</v>
      </c>
      <c r="B648" s="6" t="str">
        <f>"00069702"</f>
        <v>00069702</v>
      </c>
    </row>
    <row r="649" spans="1:2">
      <c r="A649" s="4">
        <v>644</v>
      </c>
      <c r="B649" s="6" t="str">
        <f>"00069797"</f>
        <v>00069797</v>
      </c>
    </row>
    <row r="650" spans="1:2">
      <c r="A650" s="4">
        <v>645</v>
      </c>
      <c r="B650" s="6" t="str">
        <f>"00069847"</f>
        <v>00069847</v>
      </c>
    </row>
    <row r="651" spans="1:2">
      <c r="A651" s="4">
        <v>646</v>
      </c>
      <c r="B651" s="6" t="str">
        <f>"00069870"</f>
        <v>00069870</v>
      </c>
    </row>
    <row r="652" spans="1:2">
      <c r="A652" s="4">
        <v>647</v>
      </c>
      <c r="B652" s="6" t="str">
        <f>"00069890"</f>
        <v>00069890</v>
      </c>
    </row>
    <row r="653" spans="1:2">
      <c r="A653" s="4">
        <v>648</v>
      </c>
      <c r="B653" s="6" t="str">
        <f>"00069946"</f>
        <v>00069946</v>
      </c>
    </row>
    <row r="654" spans="1:2">
      <c r="A654" s="4">
        <v>649</v>
      </c>
      <c r="B654" s="6" t="str">
        <f>"00070043"</f>
        <v>00070043</v>
      </c>
    </row>
    <row r="655" spans="1:2">
      <c r="A655" s="4">
        <v>650</v>
      </c>
      <c r="B655" s="6" t="str">
        <f>"00070100"</f>
        <v>00070100</v>
      </c>
    </row>
    <row r="656" spans="1:2">
      <c r="A656" s="4">
        <v>651</v>
      </c>
      <c r="B656" s="6" t="str">
        <f>"00070111"</f>
        <v>00070111</v>
      </c>
    </row>
    <row r="657" spans="1:2">
      <c r="A657" s="4">
        <v>652</v>
      </c>
      <c r="B657" s="6" t="str">
        <f>"00070114"</f>
        <v>00070114</v>
      </c>
    </row>
    <row r="658" spans="1:2">
      <c r="A658" s="4">
        <v>653</v>
      </c>
      <c r="B658" s="6" t="str">
        <f>"00070117"</f>
        <v>00070117</v>
      </c>
    </row>
    <row r="659" spans="1:2">
      <c r="A659" s="4">
        <v>654</v>
      </c>
      <c r="B659" s="6" t="str">
        <f>"00070124"</f>
        <v>00070124</v>
      </c>
    </row>
    <row r="660" spans="1:2">
      <c r="A660" s="4">
        <v>655</v>
      </c>
      <c r="B660" s="6" t="str">
        <f>"00070140"</f>
        <v>00070140</v>
      </c>
    </row>
    <row r="661" spans="1:2">
      <c r="A661" s="4">
        <v>656</v>
      </c>
      <c r="B661" s="6" t="str">
        <f>"00070376"</f>
        <v>00070376</v>
      </c>
    </row>
    <row r="662" spans="1:2">
      <c r="A662" s="4">
        <v>657</v>
      </c>
      <c r="B662" s="6" t="str">
        <f>"00070418"</f>
        <v>00070418</v>
      </c>
    </row>
    <row r="663" spans="1:2">
      <c r="A663" s="4">
        <v>658</v>
      </c>
      <c r="B663" s="6" t="str">
        <f>"00070483"</f>
        <v>00070483</v>
      </c>
    </row>
    <row r="664" spans="1:2">
      <c r="A664" s="4">
        <v>659</v>
      </c>
      <c r="B664" s="6" t="str">
        <f>"00070573"</f>
        <v>00070573</v>
      </c>
    </row>
    <row r="665" spans="1:2">
      <c r="A665" s="4">
        <v>660</v>
      </c>
      <c r="B665" s="6" t="str">
        <f>"00070891"</f>
        <v>00070891</v>
      </c>
    </row>
    <row r="666" spans="1:2">
      <c r="A666" s="4">
        <v>661</v>
      </c>
      <c r="B666" s="6" t="str">
        <f>"00071381"</f>
        <v>00071381</v>
      </c>
    </row>
    <row r="667" spans="1:2">
      <c r="A667" s="4">
        <v>662</v>
      </c>
      <c r="B667" s="6" t="str">
        <f>"00071415"</f>
        <v>00071415</v>
      </c>
    </row>
    <row r="668" spans="1:2">
      <c r="A668" s="4">
        <v>663</v>
      </c>
      <c r="B668" s="6" t="str">
        <f>"00071416"</f>
        <v>00071416</v>
      </c>
    </row>
    <row r="669" spans="1:2">
      <c r="A669" s="4">
        <v>664</v>
      </c>
      <c r="B669" s="6" t="str">
        <f>"00071461"</f>
        <v>00071461</v>
      </c>
    </row>
    <row r="670" spans="1:2">
      <c r="A670" s="4">
        <v>665</v>
      </c>
      <c r="B670" s="6" t="str">
        <f>"00071504"</f>
        <v>00071504</v>
      </c>
    </row>
    <row r="671" spans="1:2">
      <c r="A671" s="4">
        <v>666</v>
      </c>
      <c r="B671" s="6" t="str">
        <f>"00071540"</f>
        <v>00071540</v>
      </c>
    </row>
    <row r="672" spans="1:2">
      <c r="A672" s="4">
        <v>667</v>
      </c>
      <c r="B672" s="6" t="str">
        <f>"00071551"</f>
        <v>00071551</v>
      </c>
    </row>
    <row r="673" spans="1:2">
      <c r="A673" s="4">
        <v>668</v>
      </c>
      <c r="B673" s="6" t="str">
        <f>"00071762"</f>
        <v>00071762</v>
      </c>
    </row>
    <row r="674" spans="1:2">
      <c r="A674" s="4">
        <v>669</v>
      </c>
      <c r="B674" s="6" t="str">
        <f>"00071901"</f>
        <v>00071901</v>
      </c>
    </row>
    <row r="675" spans="1:2">
      <c r="A675" s="4">
        <v>670</v>
      </c>
      <c r="B675" s="6" t="str">
        <f>"00071945"</f>
        <v>00071945</v>
      </c>
    </row>
    <row r="676" spans="1:2">
      <c r="A676" s="4">
        <v>671</v>
      </c>
      <c r="B676" s="6" t="str">
        <f>"00072586"</f>
        <v>00072586</v>
      </c>
    </row>
    <row r="677" spans="1:2">
      <c r="A677" s="4">
        <v>672</v>
      </c>
      <c r="B677" s="6" t="str">
        <f>"00072804"</f>
        <v>00072804</v>
      </c>
    </row>
    <row r="678" spans="1:2">
      <c r="A678" s="4">
        <v>673</v>
      </c>
      <c r="B678" s="6" t="str">
        <f>"00073217"</f>
        <v>00073217</v>
      </c>
    </row>
    <row r="679" spans="1:2">
      <c r="A679" s="4">
        <v>674</v>
      </c>
      <c r="B679" s="6" t="str">
        <f>"00073218"</f>
        <v>00073218</v>
      </c>
    </row>
    <row r="680" spans="1:2">
      <c r="A680" s="4">
        <v>675</v>
      </c>
      <c r="B680" s="6" t="str">
        <f>"00073344"</f>
        <v>00073344</v>
      </c>
    </row>
    <row r="681" spans="1:2">
      <c r="A681" s="4">
        <v>676</v>
      </c>
      <c r="B681" s="6" t="str">
        <f>"00073449"</f>
        <v>00073449</v>
      </c>
    </row>
    <row r="682" spans="1:2">
      <c r="A682" s="4">
        <v>677</v>
      </c>
      <c r="B682" s="6" t="str">
        <f>"00073480"</f>
        <v>00073480</v>
      </c>
    </row>
    <row r="683" spans="1:2">
      <c r="A683" s="4">
        <v>678</v>
      </c>
      <c r="B683" s="6" t="str">
        <f>"00073565"</f>
        <v>00073565</v>
      </c>
    </row>
    <row r="684" spans="1:2">
      <c r="A684" s="4">
        <v>679</v>
      </c>
      <c r="B684" s="6" t="str">
        <f>"00073661"</f>
        <v>00073661</v>
      </c>
    </row>
    <row r="685" spans="1:2">
      <c r="A685" s="4">
        <v>680</v>
      </c>
      <c r="B685" s="6" t="str">
        <f>"00073677"</f>
        <v>00073677</v>
      </c>
    </row>
    <row r="686" spans="1:2">
      <c r="A686" s="4">
        <v>681</v>
      </c>
      <c r="B686" s="6" t="str">
        <f>"00073879"</f>
        <v>00073879</v>
      </c>
    </row>
    <row r="687" spans="1:2">
      <c r="A687" s="4">
        <v>682</v>
      </c>
      <c r="B687" s="6" t="str">
        <f>"00073968"</f>
        <v>00073968</v>
      </c>
    </row>
    <row r="688" spans="1:2">
      <c r="A688" s="4">
        <v>683</v>
      </c>
      <c r="B688" s="6" t="str">
        <f>"00073977"</f>
        <v>00073977</v>
      </c>
    </row>
    <row r="689" spans="1:2">
      <c r="A689" s="4">
        <v>684</v>
      </c>
      <c r="B689" s="6" t="str">
        <f>"00073993"</f>
        <v>00073993</v>
      </c>
    </row>
    <row r="690" spans="1:2">
      <c r="A690" s="4">
        <v>685</v>
      </c>
      <c r="B690" s="6" t="str">
        <f>"00074099"</f>
        <v>00074099</v>
      </c>
    </row>
    <row r="691" spans="1:2">
      <c r="A691" s="4">
        <v>686</v>
      </c>
      <c r="B691" s="6" t="str">
        <f>"00075049"</f>
        <v>00075049</v>
      </c>
    </row>
    <row r="692" spans="1:2">
      <c r="A692" s="4">
        <v>687</v>
      </c>
      <c r="B692" s="6" t="str">
        <f>"00075219"</f>
        <v>00075219</v>
      </c>
    </row>
    <row r="693" spans="1:2">
      <c r="A693" s="4">
        <v>688</v>
      </c>
      <c r="B693" s="6" t="str">
        <f>"00075301"</f>
        <v>00075301</v>
      </c>
    </row>
    <row r="694" spans="1:2">
      <c r="A694" s="4">
        <v>689</v>
      </c>
      <c r="B694" s="6" t="str">
        <f>"00075313"</f>
        <v>00075313</v>
      </c>
    </row>
    <row r="695" spans="1:2">
      <c r="A695" s="4">
        <v>690</v>
      </c>
      <c r="B695" s="6" t="str">
        <f>"00075318"</f>
        <v>00075318</v>
      </c>
    </row>
    <row r="696" spans="1:2">
      <c r="A696" s="4">
        <v>691</v>
      </c>
      <c r="B696" s="6" t="str">
        <f>"00075440"</f>
        <v>00075440</v>
      </c>
    </row>
    <row r="697" spans="1:2">
      <c r="A697" s="4">
        <v>692</v>
      </c>
      <c r="B697" s="6" t="str">
        <f>"00075480"</f>
        <v>00075480</v>
      </c>
    </row>
    <row r="698" spans="1:2">
      <c r="A698" s="4">
        <v>693</v>
      </c>
      <c r="B698" s="6" t="str">
        <f>"00075523"</f>
        <v>00075523</v>
      </c>
    </row>
    <row r="699" spans="1:2">
      <c r="A699" s="4">
        <v>694</v>
      </c>
      <c r="B699" s="6" t="str">
        <f>"00075645"</f>
        <v>00075645</v>
      </c>
    </row>
    <row r="700" spans="1:2">
      <c r="A700" s="4">
        <v>695</v>
      </c>
      <c r="B700" s="6" t="str">
        <f>"00075656"</f>
        <v>00075656</v>
      </c>
    </row>
    <row r="701" spans="1:2">
      <c r="A701" s="4">
        <v>696</v>
      </c>
      <c r="B701" s="6" t="str">
        <f>"00075727"</f>
        <v>00075727</v>
      </c>
    </row>
    <row r="702" spans="1:2">
      <c r="A702" s="4">
        <v>697</v>
      </c>
      <c r="B702" s="6" t="str">
        <f>"00076141"</f>
        <v>00076141</v>
      </c>
    </row>
    <row r="703" spans="1:2">
      <c r="A703" s="4">
        <v>698</v>
      </c>
      <c r="B703" s="6" t="str">
        <f>"00076155"</f>
        <v>00076155</v>
      </c>
    </row>
    <row r="704" spans="1:2">
      <c r="A704" s="4">
        <v>699</v>
      </c>
      <c r="B704" s="6" t="str">
        <f>"00076200"</f>
        <v>00076200</v>
      </c>
    </row>
    <row r="705" spans="1:2">
      <c r="A705" s="4">
        <v>700</v>
      </c>
      <c r="B705" s="6" t="str">
        <f>"00076612"</f>
        <v>00076612</v>
      </c>
    </row>
    <row r="706" spans="1:2">
      <c r="A706" s="4">
        <v>701</v>
      </c>
      <c r="B706" s="6" t="str">
        <f>"00076706"</f>
        <v>00076706</v>
      </c>
    </row>
    <row r="707" spans="1:2">
      <c r="A707" s="4">
        <v>702</v>
      </c>
      <c r="B707" s="6" t="str">
        <f>"00076808"</f>
        <v>00076808</v>
      </c>
    </row>
    <row r="708" spans="1:2">
      <c r="A708" s="4">
        <v>703</v>
      </c>
      <c r="B708" s="6" t="str">
        <f>"00076809"</f>
        <v>00076809</v>
      </c>
    </row>
    <row r="709" spans="1:2">
      <c r="A709" s="4">
        <v>704</v>
      </c>
      <c r="B709" s="6" t="str">
        <f>"00076812"</f>
        <v>00076812</v>
      </c>
    </row>
    <row r="710" spans="1:2">
      <c r="A710" s="4">
        <v>705</v>
      </c>
      <c r="B710" s="6" t="str">
        <f>"00077249"</f>
        <v>00077249</v>
      </c>
    </row>
    <row r="711" spans="1:2">
      <c r="A711" s="4">
        <v>706</v>
      </c>
      <c r="B711" s="6" t="str">
        <f>"00077740"</f>
        <v>00077740</v>
      </c>
    </row>
    <row r="712" spans="1:2">
      <c r="A712" s="4">
        <v>707</v>
      </c>
      <c r="B712" s="6" t="str">
        <f>"00078073"</f>
        <v>00078073</v>
      </c>
    </row>
    <row r="713" spans="1:2">
      <c r="A713" s="4">
        <v>708</v>
      </c>
      <c r="B713" s="6" t="str">
        <f>"00078287"</f>
        <v>00078287</v>
      </c>
    </row>
    <row r="714" spans="1:2">
      <c r="A714" s="4">
        <v>709</v>
      </c>
      <c r="B714" s="6" t="str">
        <f>"00078470"</f>
        <v>00078470</v>
      </c>
    </row>
    <row r="715" spans="1:2">
      <c r="A715" s="4">
        <v>710</v>
      </c>
      <c r="B715" s="6" t="str">
        <f>"00078700"</f>
        <v>00078700</v>
      </c>
    </row>
    <row r="716" spans="1:2">
      <c r="A716" s="4">
        <v>711</v>
      </c>
      <c r="B716" s="6" t="str">
        <f>"00079048"</f>
        <v>00079048</v>
      </c>
    </row>
    <row r="717" spans="1:2">
      <c r="A717" s="4">
        <v>712</v>
      </c>
      <c r="B717" s="6" t="str">
        <f>"00079126"</f>
        <v>00079126</v>
      </c>
    </row>
    <row r="718" spans="1:2">
      <c r="A718" s="4">
        <v>713</v>
      </c>
      <c r="B718" s="6" t="str">
        <f>"00079338"</f>
        <v>00079338</v>
      </c>
    </row>
    <row r="719" spans="1:2">
      <c r="A719" s="4">
        <v>714</v>
      </c>
      <c r="B719" s="6" t="str">
        <f>"00079341"</f>
        <v>00079341</v>
      </c>
    </row>
    <row r="720" spans="1:2">
      <c r="A720" s="4">
        <v>715</v>
      </c>
      <c r="B720" s="6" t="str">
        <f>"00079351"</f>
        <v>00079351</v>
      </c>
    </row>
    <row r="721" spans="1:2">
      <c r="A721" s="4">
        <v>716</v>
      </c>
      <c r="B721" s="6" t="str">
        <f>"00079388"</f>
        <v>00079388</v>
      </c>
    </row>
    <row r="722" spans="1:2">
      <c r="A722" s="4">
        <v>717</v>
      </c>
      <c r="B722" s="6" t="str">
        <f>"00079494"</f>
        <v>00079494</v>
      </c>
    </row>
    <row r="723" spans="1:2">
      <c r="A723" s="4">
        <v>718</v>
      </c>
      <c r="B723" s="6" t="str">
        <f>"00079701"</f>
        <v>00079701</v>
      </c>
    </row>
    <row r="724" spans="1:2">
      <c r="A724" s="4">
        <v>719</v>
      </c>
      <c r="B724" s="6" t="str">
        <f>"00079840"</f>
        <v>00079840</v>
      </c>
    </row>
    <row r="725" spans="1:2">
      <c r="A725" s="4">
        <v>720</v>
      </c>
      <c r="B725" s="6" t="str">
        <f>"00080068"</f>
        <v>00080068</v>
      </c>
    </row>
    <row r="726" spans="1:2">
      <c r="A726" s="4">
        <v>721</v>
      </c>
      <c r="B726" s="6" t="str">
        <f>"00080201"</f>
        <v>00080201</v>
      </c>
    </row>
    <row r="727" spans="1:2">
      <c r="A727" s="4">
        <v>722</v>
      </c>
      <c r="B727" s="6" t="str">
        <f>"00080521"</f>
        <v>00080521</v>
      </c>
    </row>
    <row r="728" spans="1:2">
      <c r="A728" s="4">
        <v>723</v>
      </c>
      <c r="B728" s="6" t="str">
        <f>"00080686"</f>
        <v>00080686</v>
      </c>
    </row>
    <row r="729" spans="1:2">
      <c r="A729" s="4">
        <v>724</v>
      </c>
      <c r="B729" s="6" t="str">
        <f>"00080817"</f>
        <v>00080817</v>
      </c>
    </row>
    <row r="730" spans="1:2">
      <c r="A730" s="4">
        <v>725</v>
      </c>
      <c r="B730" s="6" t="str">
        <f>"00080907"</f>
        <v>00080907</v>
      </c>
    </row>
    <row r="731" spans="1:2">
      <c r="A731" s="4">
        <v>726</v>
      </c>
      <c r="B731" s="6" t="str">
        <f>"00081312"</f>
        <v>00081312</v>
      </c>
    </row>
    <row r="732" spans="1:2">
      <c r="A732" s="4">
        <v>727</v>
      </c>
      <c r="B732" s="6" t="str">
        <f>"00081806"</f>
        <v>00081806</v>
      </c>
    </row>
    <row r="733" spans="1:2">
      <c r="A733" s="4">
        <v>728</v>
      </c>
      <c r="B733" s="6" t="str">
        <f>"00081827"</f>
        <v>00081827</v>
      </c>
    </row>
    <row r="734" spans="1:2">
      <c r="A734" s="4">
        <v>729</v>
      </c>
      <c r="B734" s="6" t="str">
        <f>"00081902"</f>
        <v>00081902</v>
      </c>
    </row>
    <row r="735" spans="1:2">
      <c r="A735" s="4">
        <v>730</v>
      </c>
      <c r="B735" s="6" t="str">
        <f>"00081984"</f>
        <v>00081984</v>
      </c>
    </row>
    <row r="736" spans="1:2">
      <c r="A736" s="4">
        <v>731</v>
      </c>
      <c r="B736" s="6" t="str">
        <f>"00082058"</f>
        <v>00082058</v>
      </c>
    </row>
    <row r="737" spans="1:2">
      <c r="A737" s="4">
        <v>732</v>
      </c>
      <c r="B737" s="6" t="str">
        <f>"00082755"</f>
        <v>00082755</v>
      </c>
    </row>
    <row r="738" spans="1:2">
      <c r="A738" s="4">
        <v>733</v>
      </c>
      <c r="B738" s="6" t="str">
        <f>"00082805"</f>
        <v>00082805</v>
      </c>
    </row>
    <row r="739" spans="1:2">
      <c r="A739" s="4">
        <v>734</v>
      </c>
      <c r="B739" s="6" t="str">
        <f>"00082824"</f>
        <v>00082824</v>
      </c>
    </row>
    <row r="740" spans="1:2">
      <c r="A740" s="4">
        <v>735</v>
      </c>
      <c r="B740" s="6" t="str">
        <f>"00082977"</f>
        <v>00082977</v>
      </c>
    </row>
    <row r="741" spans="1:2">
      <c r="A741" s="4">
        <v>736</v>
      </c>
      <c r="B741" s="6" t="str">
        <f>"00082983"</f>
        <v>00082983</v>
      </c>
    </row>
    <row r="742" spans="1:2">
      <c r="A742" s="4">
        <v>737</v>
      </c>
      <c r="B742" s="6" t="str">
        <f>"00083270"</f>
        <v>00083270</v>
      </c>
    </row>
    <row r="743" spans="1:2">
      <c r="A743" s="4">
        <v>738</v>
      </c>
      <c r="B743" s="6" t="str">
        <f>"00083388"</f>
        <v>00083388</v>
      </c>
    </row>
    <row r="744" spans="1:2">
      <c r="A744" s="4">
        <v>739</v>
      </c>
      <c r="B744" s="6" t="str">
        <f>"00083426"</f>
        <v>00083426</v>
      </c>
    </row>
    <row r="745" spans="1:2">
      <c r="A745" s="4">
        <v>740</v>
      </c>
      <c r="B745" s="6" t="str">
        <f>"00083474"</f>
        <v>00083474</v>
      </c>
    </row>
    <row r="746" spans="1:2">
      <c r="A746" s="4">
        <v>741</v>
      </c>
      <c r="B746" s="6" t="str">
        <f>"00083904"</f>
        <v>00083904</v>
      </c>
    </row>
    <row r="747" spans="1:2">
      <c r="A747" s="4">
        <v>742</v>
      </c>
      <c r="B747" s="6" t="str">
        <f>"00083914"</f>
        <v>00083914</v>
      </c>
    </row>
    <row r="748" spans="1:2">
      <c r="A748" s="4">
        <v>743</v>
      </c>
      <c r="B748" s="6" t="str">
        <f>"00083984"</f>
        <v>00083984</v>
      </c>
    </row>
    <row r="749" spans="1:2">
      <c r="A749" s="4">
        <v>744</v>
      </c>
      <c r="B749" s="6" t="str">
        <f>"00084380"</f>
        <v>00084380</v>
      </c>
    </row>
    <row r="750" spans="1:2">
      <c r="A750" s="4">
        <v>745</v>
      </c>
      <c r="B750" s="6" t="str">
        <f>"00084385"</f>
        <v>00084385</v>
      </c>
    </row>
    <row r="751" spans="1:2">
      <c r="A751" s="4">
        <v>746</v>
      </c>
      <c r="B751" s="6" t="str">
        <f>"00084423"</f>
        <v>00084423</v>
      </c>
    </row>
    <row r="752" spans="1:2">
      <c r="A752" s="4">
        <v>747</v>
      </c>
      <c r="B752" s="6" t="str">
        <f>"00084466"</f>
        <v>00084466</v>
      </c>
    </row>
    <row r="753" spans="1:2">
      <c r="A753" s="4">
        <v>748</v>
      </c>
      <c r="B753" s="6" t="str">
        <f>"00084472"</f>
        <v>00084472</v>
      </c>
    </row>
    <row r="754" spans="1:2">
      <c r="A754" s="4">
        <v>749</v>
      </c>
      <c r="B754" s="6" t="str">
        <f>"00084692"</f>
        <v>00084692</v>
      </c>
    </row>
    <row r="755" spans="1:2">
      <c r="A755" s="4">
        <v>750</v>
      </c>
      <c r="B755" s="6" t="str">
        <f>"00084797"</f>
        <v>00084797</v>
      </c>
    </row>
    <row r="756" spans="1:2">
      <c r="A756" s="4">
        <v>751</v>
      </c>
      <c r="B756" s="6" t="str">
        <f>"00084917"</f>
        <v>00084917</v>
      </c>
    </row>
    <row r="757" spans="1:2">
      <c r="A757" s="4">
        <v>752</v>
      </c>
      <c r="B757" s="6" t="str">
        <f>"00085036"</f>
        <v>00085036</v>
      </c>
    </row>
    <row r="758" spans="1:2">
      <c r="A758" s="4">
        <v>753</v>
      </c>
      <c r="B758" s="6" t="str">
        <f>"00085281"</f>
        <v>00085281</v>
      </c>
    </row>
    <row r="759" spans="1:2">
      <c r="A759" s="4">
        <v>754</v>
      </c>
      <c r="B759" s="6" t="str">
        <f>"00085359"</f>
        <v>00085359</v>
      </c>
    </row>
    <row r="760" spans="1:2">
      <c r="A760" s="4">
        <v>755</v>
      </c>
      <c r="B760" s="6" t="str">
        <f>"00085395"</f>
        <v>00085395</v>
      </c>
    </row>
    <row r="761" spans="1:2">
      <c r="A761" s="4">
        <v>756</v>
      </c>
      <c r="B761" s="6" t="str">
        <f>"00085574"</f>
        <v>00085574</v>
      </c>
    </row>
    <row r="762" spans="1:2">
      <c r="A762" s="4">
        <v>757</v>
      </c>
      <c r="B762" s="6" t="str">
        <f>"00085594"</f>
        <v>00085594</v>
      </c>
    </row>
    <row r="763" spans="1:2">
      <c r="A763" s="4">
        <v>758</v>
      </c>
      <c r="B763" s="6" t="str">
        <f>"00085659"</f>
        <v>00085659</v>
      </c>
    </row>
    <row r="764" spans="1:2">
      <c r="A764" s="4">
        <v>759</v>
      </c>
      <c r="B764" s="6" t="str">
        <f>"00085726"</f>
        <v>00085726</v>
      </c>
    </row>
    <row r="765" spans="1:2">
      <c r="A765" s="4">
        <v>760</v>
      </c>
      <c r="B765" s="6" t="str">
        <f>"00085736"</f>
        <v>00085736</v>
      </c>
    </row>
    <row r="766" spans="1:2">
      <c r="A766" s="4">
        <v>761</v>
      </c>
      <c r="B766" s="6" t="str">
        <f>"00085833"</f>
        <v>00085833</v>
      </c>
    </row>
    <row r="767" spans="1:2">
      <c r="A767" s="4">
        <v>762</v>
      </c>
      <c r="B767" s="6" t="str">
        <f>"00085875"</f>
        <v>00085875</v>
      </c>
    </row>
    <row r="768" spans="1:2">
      <c r="A768" s="4">
        <v>763</v>
      </c>
      <c r="B768" s="6" t="str">
        <f>"00085960"</f>
        <v>00085960</v>
      </c>
    </row>
    <row r="769" spans="1:2">
      <c r="A769" s="4">
        <v>764</v>
      </c>
      <c r="B769" s="6" t="str">
        <f>"00085976"</f>
        <v>00085976</v>
      </c>
    </row>
    <row r="770" spans="1:2">
      <c r="A770" s="4">
        <v>765</v>
      </c>
      <c r="B770" s="6" t="str">
        <f>"00086411"</f>
        <v>00086411</v>
      </c>
    </row>
    <row r="771" spans="1:2">
      <c r="A771" s="4">
        <v>766</v>
      </c>
      <c r="B771" s="6" t="str">
        <f>"00086527"</f>
        <v>00086527</v>
      </c>
    </row>
    <row r="772" spans="1:2">
      <c r="A772" s="4">
        <v>767</v>
      </c>
      <c r="B772" s="6" t="str">
        <f>"00086541"</f>
        <v>00086541</v>
      </c>
    </row>
    <row r="773" spans="1:2">
      <c r="A773" s="4">
        <v>768</v>
      </c>
      <c r="B773" s="6" t="str">
        <f>"00086582"</f>
        <v>00086582</v>
      </c>
    </row>
    <row r="774" spans="1:2">
      <c r="A774" s="4">
        <v>769</v>
      </c>
      <c r="B774" s="6" t="str">
        <f>"00086679"</f>
        <v>00086679</v>
      </c>
    </row>
    <row r="775" spans="1:2">
      <c r="A775" s="4">
        <v>770</v>
      </c>
      <c r="B775" s="6" t="str">
        <f>"00086905"</f>
        <v>00086905</v>
      </c>
    </row>
    <row r="776" spans="1:2">
      <c r="A776" s="4">
        <v>771</v>
      </c>
      <c r="B776" s="6" t="str">
        <f>"00086908"</f>
        <v>00086908</v>
      </c>
    </row>
    <row r="777" spans="1:2">
      <c r="A777" s="4">
        <v>772</v>
      </c>
      <c r="B777" s="6" t="str">
        <f>"00086911"</f>
        <v>00086911</v>
      </c>
    </row>
    <row r="778" spans="1:2">
      <c r="A778" s="4">
        <v>773</v>
      </c>
      <c r="B778" s="6" t="str">
        <f>"00087642"</f>
        <v>00087642</v>
      </c>
    </row>
    <row r="779" spans="1:2">
      <c r="A779" s="4">
        <v>774</v>
      </c>
      <c r="B779" s="6" t="str">
        <f>"00088011"</f>
        <v>00088011</v>
      </c>
    </row>
    <row r="780" spans="1:2">
      <c r="A780" s="4">
        <v>775</v>
      </c>
      <c r="B780" s="6" t="str">
        <f>"00088095"</f>
        <v>00088095</v>
      </c>
    </row>
    <row r="781" spans="1:2">
      <c r="A781" s="4">
        <v>776</v>
      </c>
      <c r="B781" s="6" t="str">
        <f>"00088210"</f>
        <v>00088210</v>
      </c>
    </row>
    <row r="782" spans="1:2">
      <c r="A782" s="4">
        <v>777</v>
      </c>
      <c r="B782" s="6" t="str">
        <f>"00088254"</f>
        <v>00088254</v>
      </c>
    </row>
    <row r="783" spans="1:2">
      <c r="A783" s="4">
        <v>778</v>
      </c>
      <c r="B783" s="6" t="str">
        <f>"00088655"</f>
        <v>00088655</v>
      </c>
    </row>
    <row r="784" spans="1:2">
      <c r="A784" s="4">
        <v>779</v>
      </c>
      <c r="B784" s="6" t="str">
        <f>"00088773"</f>
        <v>00088773</v>
      </c>
    </row>
    <row r="785" spans="1:2">
      <c r="A785" s="4">
        <v>780</v>
      </c>
      <c r="B785" s="6" t="str">
        <f>"00088834"</f>
        <v>00088834</v>
      </c>
    </row>
    <row r="786" spans="1:2">
      <c r="A786" s="4">
        <v>781</v>
      </c>
      <c r="B786" s="6" t="str">
        <f>"00088866"</f>
        <v>00088866</v>
      </c>
    </row>
    <row r="787" spans="1:2">
      <c r="A787" s="4">
        <v>782</v>
      </c>
      <c r="B787" s="6" t="str">
        <f>"00088937"</f>
        <v>00088937</v>
      </c>
    </row>
    <row r="788" spans="1:2">
      <c r="A788" s="4">
        <v>783</v>
      </c>
      <c r="B788" s="6" t="str">
        <f>"00089339"</f>
        <v>00089339</v>
      </c>
    </row>
    <row r="789" spans="1:2">
      <c r="A789" s="4">
        <v>784</v>
      </c>
      <c r="B789" s="6" t="str">
        <f>"00089394"</f>
        <v>00089394</v>
      </c>
    </row>
    <row r="790" spans="1:2">
      <c r="A790" s="4">
        <v>785</v>
      </c>
      <c r="B790" s="6" t="str">
        <f>"00089484"</f>
        <v>00089484</v>
      </c>
    </row>
    <row r="791" spans="1:2">
      <c r="A791" s="4">
        <v>786</v>
      </c>
      <c r="B791" s="6" t="str">
        <f>"00089583"</f>
        <v>00089583</v>
      </c>
    </row>
    <row r="792" spans="1:2">
      <c r="A792" s="4">
        <v>787</v>
      </c>
      <c r="B792" s="6" t="str">
        <f>"00089587"</f>
        <v>00089587</v>
      </c>
    </row>
    <row r="793" spans="1:2">
      <c r="A793" s="4">
        <v>788</v>
      </c>
      <c r="B793" s="6" t="str">
        <f>"00089667"</f>
        <v>00089667</v>
      </c>
    </row>
    <row r="794" spans="1:2">
      <c r="A794" s="4">
        <v>789</v>
      </c>
      <c r="B794" s="6" t="str">
        <f>"00090271"</f>
        <v>00090271</v>
      </c>
    </row>
    <row r="795" spans="1:2">
      <c r="A795" s="4">
        <v>790</v>
      </c>
      <c r="B795" s="6" t="str">
        <f>"00090664"</f>
        <v>00090664</v>
      </c>
    </row>
    <row r="796" spans="1:2">
      <c r="A796" s="4">
        <v>791</v>
      </c>
      <c r="B796" s="6" t="str">
        <f>"00090669"</f>
        <v>00090669</v>
      </c>
    </row>
    <row r="797" spans="1:2">
      <c r="A797" s="4">
        <v>792</v>
      </c>
      <c r="B797" s="6" t="str">
        <f>"00090671"</f>
        <v>00090671</v>
      </c>
    </row>
    <row r="798" spans="1:2">
      <c r="A798" s="4">
        <v>793</v>
      </c>
      <c r="B798" s="6" t="str">
        <f>"00090885"</f>
        <v>00090885</v>
      </c>
    </row>
    <row r="799" spans="1:2">
      <c r="A799" s="4">
        <v>794</v>
      </c>
      <c r="B799" s="6" t="str">
        <f>"00091249"</f>
        <v>00091249</v>
      </c>
    </row>
    <row r="800" spans="1:2">
      <c r="A800" s="4">
        <v>795</v>
      </c>
      <c r="B800" s="6" t="str">
        <f>"00091360"</f>
        <v>00091360</v>
      </c>
    </row>
    <row r="801" spans="1:2">
      <c r="A801" s="4">
        <v>796</v>
      </c>
      <c r="B801" s="6" t="str">
        <f>"00091723"</f>
        <v>00091723</v>
      </c>
    </row>
    <row r="802" spans="1:2">
      <c r="A802" s="4">
        <v>797</v>
      </c>
      <c r="B802" s="6" t="str">
        <f>"00091743"</f>
        <v>00091743</v>
      </c>
    </row>
    <row r="803" spans="1:2">
      <c r="A803" s="4">
        <v>798</v>
      </c>
      <c r="B803" s="6" t="str">
        <f>"00091883"</f>
        <v>00091883</v>
      </c>
    </row>
    <row r="804" spans="1:2">
      <c r="A804" s="4">
        <v>799</v>
      </c>
      <c r="B804" s="6" t="str">
        <f>"00092218"</f>
        <v>00092218</v>
      </c>
    </row>
    <row r="805" spans="1:2">
      <c r="A805" s="4">
        <v>800</v>
      </c>
      <c r="B805" s="6" t="str">
        <f>"00092265"</f>
        <v>00092265</v>
      </c>
    </row>
    <row r="806" spans="1:2">
      <c r="A806" s="4">
        <v>801</v>
      </c>
      <c r="B806" s="6" t="str">
        <f>"00092313"</f>
        <v>00092313</v>
      </c>
    </row>
    <row r="807" spans="1:2">
      <c r="A807" s="4">
        <v>802</v>
      </c>
      <c r="B807" s="6" t="str">
        <f>"00092546"</f>
        <v>00092546</v>
      </c>
    </row>
    <row r="808" spans="1:2">
      <c r="A808" s="4">
        <v>803</v>
      </c>
      <c r="B808" s="6" t="str">
        <f>"00092589"</f>
        <v>00092589</v>
      </c>
    </row>
    <row r="809" spans="1:2">
      <c r="A809" s="4">
        <v>804</v>
      </c>
      <c r="B809" s="6" t="str">
        <f>"00092626"</f>
        <v>00092626</v>
      </c>
    </row>
    <row r="810" spans="1:2">
      <c r="A810" s="4">
        <v>805</v>
      </c>
      <c r="B810" s="6" t="str">
        <f>"00092676"</f>
        <v>00092676</v>
      </c>
    </row>
    <row r="811" spans="1:2">
      <c r="A811" s="4">
        <v>806</v>
      </c>
      <c r="B811" s="6" t="str">
        <f>"00092698"</f>
        <v>00092698</v>
      </c>
    </row>
    <row r="812" spans="1:2">
      <c r="A812" s="4">
        <v>807</v>
      </c>
      <c r="B812" s="6" t="str">
        <f>"00092756"</f>
        <v>00092756</v>
      </c>
    </row>
    <row r="813" spans="1:2">
      <c r="A813" s="4">
        <v>808</v>
      </c>
      <c r="B813" s="6" t="str">
        <f>"00092859"</f>
        <v>00092859</v>
      </c>
    </row>
    <row r="814" spans="1:2">
      <c r="A814" s="4">
        <v>809</v>
      </c>
      <c r="B814" s="6" t="str">
        <f>"00092965"</f>
        <v>00092965</v>
      </c>
    </row>
    <row r="815" spans="1:2">
      <c r="A815" s="4">
        <v>810</v>
      </c>
      <c r="B815" s="6" t="str">
        <f>"00093183"</f>
        <v>00093183</v>
      </c>
    </row>
    <row r="816" spans="1:2">
      <c r="A816" s="4">
        <v>811</v>
      </c>
      <c r="B816" s="6" t="str">
        <f>"00093225"</f>
        <v>00093225</v>
      </c>
    </row>
    <row r="817" spans="1:2">
      <c r="A817" s="4">
        <v>812</v>
      </c>
      <c r="B817" s="6" t="str">
        <f>"00093316"</f>
        <v>00093316</v>
      </c>
    </row>
    <row r="818" spans="1:2">
      <c r="A818" s="4">
        <v>813</v>
      </c>
      <c r="B818" s="6" t="str">
        <f>"00093325"</f>
        <v>00093325</v>
      </c>
    </row>
    <row r="819" spans="1:2">
      <c r="A819" s="4">
        <v>814</v>
      </c>
      <c r="B819" s="6" t="str">
        <f>"00093333"</f>
        <v>00093333</v>
      </c>
    </row>
    <row r="820" spans="1:2">
      <c r="A820" s="4">
        <v>815</v>
      </c>
      <c r="B820" s="6" t="str">
        <f>"00093470"</f>
        <v>00093470</v>
      </c>
    </row>
    <row r="821" spans="1:2">
      <c r="A821" s="4">
        <v>816</v>
      </c>
      <c r="B821" s="6" t="str">
        <f>"00093551"</f>
        <v>00093551</v>
      </c>
    </row>
    <row r="822" spans="1:2">
      <c r="A822" s="4">
        <v>817</v>
      </c>
      <c r="B822" s="6" t="str">
        <f>"00093553"</f>
        <v>00093553</v>
      </c>
    </row>
    <row r="823" spans="1:2">
      <c r="A823" s="4">
        <v>818</v>
      </c>
      <c r="B823" s="6" t="str">
        <f>"00093624"</f>
        <v>00093624</v>
      </c>
    </row>
    <row r="824" spans="1:2">
      <c r="A824" s="4">
        <v>819</v>
      </c>
      <c r="B824" s="6" t="str">
        <f>"00093672"</f>
        <v>00093672</v>
      </c>
    </row>
    <row r="825" spans="1:2">
      <c r="A825" s="4">
        <v>820</v>
      </c>
      <c r="B825" s="6" t="str">
        <f>"00093689"</f>
        <v>00093689</v>
      </c>
    </row>
    <row r="826" spans="1:2">
      <c r="A826" s="4">
        <v>821</v>
      </c>
      <c r="B826" s="6" t="str">
        <f>"00093807"</f>
        <v>00093807</v>
      </c>
    </row>
    <row r="827" spans="1:2">
      <c r="A827" s="4">
        <v>822</v>
      </c>
      <c r="B827" s="6" t="str">
        <f>"00093809"</f>
        <v>00093809</v>
      </c>
    </row>
    <row r="828" spans="1:2">
      <c r="A828" s="4">
        <v>823</v>
      </c>
      <c r="B828" s="6" t="str">
        <f>"00093834"</f>
        <v>00093834</v>
      </c>
    </row>
    <row r="829" spans="1:2">
      <c r="A829" s="4">
        <v>824</v>
      </c>
      <c r="B829" s="6" t="str">
        <f>"00094174"</f>
        <v>00094174</v>
      </c>
    </row>
    <row r="830" spans="1:2">
      <c r="A830" s="4">
        <v>825</v>
      </c>
      <c r="B830" s="6" t="str">
        <f>"00094439"</f>
        <v>00094439</v>
      </c>
    </row>
    <row r="831" spans="1:2">
      <c r="A831" s="4">
        <v>826</v>
      </c>
      <c r="B831" s="6" t="str">
        <f>"00094511"</f>
        <v>00094511</v>
      </c>
    </row>
    <row r="832" spans="1:2">
      <c r="A832" s="4">
        <v>827</v>
      </c>
      <c r="B832" s="6" t="str">
        <f>"00094552"</f>
        <v>00094552</v>
      </c>
    </row>
    <row r="833" spans="1:2">
      <c r="A833" s="4">
        <v>828</v>
      </c>
      <c r="B833" s="6" t="str">
        <f>"00094656"</f>
        <v>00094656</v>
      </c>
    </row>
    <row r="834" spans="1:2">
      <c r="A834" s="4">
        <v>829</v>
      </c>
      <c r="B834" s="6" t="str">
        <f>"00094720"</f>
        <v>00094720</v>
      </c>
    </row>
    <row r="835" spans="1:2">
      <c r="A835" s="4">
        <v>830</v>
      </c>
      <c r="B835" s="6" t="str">
        <f>"00094752"</f>
        <v>00094752</v>
      </c>
    </row>
    <row r="836" spans="1:2">
      <c r="A836" s="4">
        <v>831</v>
      </c>
      <c r="B836" s="6" t="str">
        <f>"00095155"</f>
        <v>00095155</v>
      </c>
    </row>
    <row r="837" spans="1:2">
      <c r="A837" s="4">
        <v>832</v>
      </c>
      <c r="B837" s="6" t="str">
        <f>"00095486"</f>
        <v>00095486</v>
      </c>
    </row>
    <row r="838" spans="1:2">
      <c r="A838" s="4">
        <v>833</v>
      </c>
      <c r="B838" s="6" t="str">
        <f>"00095576"</f>
        <v>00095576</v>
      </c>
    </row>
    <row r="839" spans="1:2">
      <c r="A839" s="4">
        <v>834</v>
      </c>
      <c r="B839" s="6" t="str">
        <f>"00096007"</f>
        <v>00096007</v>
      </c>
    </row>
    <row r="840" spans="1:2">
      <c r="A840" s="4">
        <v>835</v>
      </c>
      <c r="B840" s="6" t="str">
        <f>"00096021"</f>
        <v>00096021</v>
      </c>
    </row>
    <row r="841" spans="1:2">
      <c r="A841" s="4">
        <v>836</v>
      </c>
      <c r="B841" s="6" t="str">
        <f>"00096207"</f>
        <v>00096207</v>
      </c>
    </row>
    <row r="842" spans="1:2">
      <c r="A842" s="4">
        <v>837</v>
      </c>
      <c r="B842" s="6" t="str">
        <f>"00096418"</f>
        <v>00096418</v>
      </c>
    </row>
    <row r="843" spans="1:2">
      <c r="A843" s="4">
        <v>838</v>
      </c>
      <c r="B843" s="6" t="str">
        <f>"00096498"</f>
        <v>00096498</v>
      </c>
    </row>
    <row r="844" spans="1:2">
      <c r="A844" s="4">
        <v>839</v>
      </c>
      <c r="B844" s="6" t="str">
        <f>"00096553"</f>
        <v>00096553</v>
      </c>
    </row>
    <row r="845" spans="1:2">
      <c r="A845" s="4">
        <v>840</v>
      </c>
      <c r="B845" s="6" t="str">
        <f>"00096616"</f>
        <v>00096616</v>
      </c>
    </row>
    <row r="846" spans="1:2">
      <c r="A846" s="4">
        <v>841</v>
      </c>
      <c r="B846" s="6" t="str">
        <f>"00096710"</f>
        <v>00096710</v>
      </c>
    </row>
    <row r="847" spans="1:2">
      <c r="A847" s="4">
        <v>842</v>
      </c>
      <c r="B847" s="6" t="str">
        <f>"00097431"</f>
        <v>00097431</v>
      </c>
    </row>
    <row r="848" spans="1:2">
      <c r="A848" s="4">
        <v>843</v>
      </c>
      <c r="B848" s="6" t="str">
        <f>"00097446"</f>
        <v>00097446</v>
      </c>
    </row>
    <row r="849" spans="1:2">
      <c r="A849" s="4">
        <v>844</v>
      </c>
      <c r="B849" s="6" t="str">
        <f>"00097838"</f>
        <v>00097838</v>
      </c>
    </row>
    <row r="850" spans="1:2">
      <c r="A850" s="4">
        <v>845</v>
      </c>
      <c r="B850" s="6" t="str">
        <f>"00098340"</f>
        <v>00098340</v>
      </c>
    </row>
    <row r="851" spans="1:2">
      <c r="A851" s="4">
        <v>846</v>
      </c>
      <c r="B851" s="6" t="str">
        <f>"00098930"</f>
        <v>00098930</v>
      </c>
    </row>
    <row r="852" spans="1:2">
      <c r="A852" s="4">
        <v>847</v>
      </c>
      <c r="B852" s="6" t="str">
        <f>"00099049"</f>
        <v>00099049</v>
      </c>
    </row>
    <row r="853" spans="1:2">
      <c r="A853" s="4">
        <v>848</v>
      </c>
      <c r="B853" s="6" t="str">
        <f>"00099250"</f>
        <v>00099250</v>
      </c>
    </row>
    <row r="854" spans="1:2">
      <c r="A854" s="4">
        <v>849</v>
      </c>
      <c r="B854" s="6" t="str">
        <f>"00099263"</f>
        <v>00099263</v>
      </c>
    </row>
    <row r="855" spans="1:2">
      <c r="A855" s="4">
        <v>850</v>
      </c>
      <c r="B855" s="6" t="str">
        <f>"00099270"</f>
        <v>00099270</v>
      </c>
    </row>
    <row r="856" spans="1:2">
      <c r="A856" s="4">
        <v>851</v>
      </c>
      <c r="B856" s="6" t="str">
        <f>"00100254"</f>
        <v>00100254</v>
      </c>
    </row>
    <row r="857" spans="1:2">
      <c r="A857" s="4">
        <v>852</v>
      </c>
      <c r="B857" s="6" t="str">
        <f>"00100672"</f>
        <v>00100672</v>
      </c>
    </row>
    <row r="858" spans="1:2">
      <c r="A858" s="4">
        <v>853</v>
      </c>
      <c r="B858" s="6" t="str">
        <f>"00101539"</f>
        <v>00101539</v>
      </c>
    </row>
    <row r="859" spans="1:2">
      <c r="A859" s="4">
        <v>854</v>
      </c>
      <c r="B859" s="6" t="str">
        <f>"00101584"</f>
        <v>00101584</v>
      </c>
    </row>
    <row r="860" spans="1:2">
      <c r="A860" s="4">
        <v>855</v>
      </c>
      <c r="B860" s="6" t="str">
        <f>"00101695"</f>
        <v>00101695</v>
      </c>
    </row>
    <row r="861" spans="1:2">
      <c r="A861" s="4">
        <v>856</v>
      </c>
      <c r="B861" s="6" t="str">
        <f>"00101853"</f>
        <v>00101853</v>
      </c>
    </row>
    <row r="862" spans="1:2">
      <c r="A862" s="4">
        <v>857</v>
      </c>
      <c r="B862" s="6" t="str">
        <f>"00101899"</f>
        <v>00101899</v>
      </c>
    </row>
    <row r="863" spans="1:2">
      <c r="A863" s="4">
        <v>858</v>
      </c>
      <c r="B863" s="6" t="str">
        <f>"00101954"</f>
        <v>00101954</v>
      </c>
    </row>
    <row r="864" spans="1:2">
      <c r="A864" s="4">
        <v>859</v>
      </c>
      <c r="B864" s="6" t="str">
        <f>"00101988"</f>
        <v>00101988</v>
      </c>
    </row>
    <row r="865" spans="1:2">
      <c r="A865" s="4">
        <v>860</v>
      </c>
      <c r="B865" s="6" t="str">
        <f>"00102115"</f>
        <v>00102115</v>
      </c>
    </row>
    <row r="866" spans="1:2">
      <c r="A866" s="4">
        <v>861</v>
      </c>
      <c r="B866" s="6" t="str">
        <f>"00102206"</f>
        <v>00102206</v>
      </c>
    </row>
    <row r="867" spans="1:2">
      <c r="A867" s="4">
        <v>862</v>
      </c>
      <c r="B867" s="6" t="str">
        <f>"00102267"</f>
        <v>00102267</v>
      </c>
    </row>
    <row r="868" spans="1:2">
      <c r="A868" s="4">
        <v>863</v>
      </c>
      <c r="B868" s="6" t="str">
        <f>"00102479"</f>
        <v>00102479</v>
      </c>
    </row>
    <row r="869" spans="1:2">
      <c r="A869" s="4">
        <v>864</v>
      </c>
      <c r="B869" s="6" t="str">
        <f>"00102586"</f>
        <v>00102586</v>
      </c>
    </row>
    <row r="870" spans="1:2">
      <c r="A870" s="4">
        <v>865</v>
      </c>
      <c r="B870" s="6" t="str">
        <f>"00102721"</f>
        <v>00102721</v>
      </c>
    </row>
    <row r="871" spans="1:2">
      <c r="A871" s="4">
        <v>866</v>
      </c>
      <c r="B871" s="6" t="str">
        <f>"00102814"</f>
        <v>00102814</v>
      </c>
    </row>
    <row r="872" spans="1:2">
      <c r="A872" s="4">
        <v>867</v>
      </c>
      <c r="B872" s="6" t="str">
        <f>"00102818"</f>
        <v>00102818</v>
      </c>
    </row>
    <row r="873" spans="1:2">
      <c r="A873" s="4">
        <v>868</v>
      </c>
      <c r="B873" s="6" t="str">
        <f>"00103031"</f>
        <v>00103031</v>
      </c>
    </row>
    <row r="874" spans="1:2">
      <c r="A874" s="4">
        <v>869</v>
      </c>
      <c r="B874" s="6" t="str">
        <f>"00103061"</f>
        <v>00103061</v>
      </c>
    </row>
    <row r="875" spans="1:2">
      <c r="A875" s="4">
        <v>870</v>
      </c>
      <c r="B875" s="6" t="str">
        <f>"00103485"</f>
        <v>00103485</v>
      </c>
    </row>
    <row r="876" spans="1:2">
      <c r="A876" s="4">
        <v>871</v>
      </c>
      <c r="B876" s="6" t="str">
        <f>"00103568"</f>
        <v>00103568</v>
      </c>
    </row>
    <row r="877" spans="1:2">
      <c r="A877" s="4">
        <v>872</v>
      </c>
      <c r="B877" s="6" t="str">
        <f>"00103590"</f>
        <v>00103590</v>
      </c>
    </row>
    <row r="878" spans="1:2">
      <c r="A878" s="4">
        <v>873</v>
      </c>
      <c r="B878" s="6" t="str">
        <f>"00103631"</f>
        <v>00103631</v>
      </c>
    </row>
    <row r="879" spans="1:2">
      <c r="A879" s="4">
        <v>874</v>
      </c>
      <c r="B879" s="6" t="str">
        <f>"00103722"</f>
        <v>00103722</v>
      </c>
    </row>
    <row r="880" spans="1:2">
      <c r="A880" s="4">
        <v>875</v>
      </c>
      <c r="B880" s="6" t="str">
        <f>"00104512"</f>
        <v>00104512</v>
      </c>
    </row>
    <row r="881" spans="1:2">
      <c r="A881" s="4">
        <v>876</v>
      </c>
      <c r="B881" s="6" t="str">
        <f>"00105520"</f>
        <v>00105520</v>
      </c>
    </row>
    <row r="882" spans="1:2">
      <c r="A882" s="4">
        <v>877</v>
      </c>
      <c r="B882" s="6" t="str">
        <f>"00106882"</f>
        <v>00106882</v>
      </c>
    </row>
    <row r="883" spans="1:2">
      <c r="A883" s="4">
        <v>878</v>
      </c>
      <c r="B883" s="6" t="str">
        <f>"00106951"</f>
        <v>00106951</v>
      </c>
    </row>
    <row r="884" spans="1:2">
      <c r="A884" s="4">
        <v>879</v>
      </c>
      <c r="B884" s="6" t="str">
        <f>"00106995"</f>
        <v>00106995</v>
      </c>
    </row>
    <row r="885" spans="1:2">
      <c r="A885" s="4">
        <v>880</v>
      </c>
      <c r="B885" s="6" t="str">
        <f>"00107465"</f>
        <v>00107465</v>
      </c>
    </row>
    <row r="886" spans="1:2">
      <c r="A886" s="4">
        <v>881</v>
      </c>
      <c r="B886" s="6" t="str">
        <f>"00108153"</f>
        <v>00108153</v>
      </c>
    </row>
    <row r="887" spans="1:2">
      <c r="A887" s="4">
        <v>882</v>
      </c>
      <c r="B887" s="6" t="str">
        <f>"00109274"</f>
        <v>00109274</v>
      </c>
    </row>
    <row r="888" spans="1:2">
      <c r="A888" s="4">
        <v>883</v>
      </c>
      <c r="B888" s="6" t="str">
        <f>"00109275"</f>
        <v>00109275</v>
      </c>
    </row>
    <row r="889" spans="1:2">
      <c r="A889" s="4">
        <v>884</v>
      </c>
      <c r="B889" s="6" t="str">
        <f>"00109366"</f>
        <v>00109366</v>
      </c>
    </row>
    <row r="890" spans="1:2">
      <c r="A890" s="4">
        <v>885</v>
      </c>
      <c r="B890" s="6" t="str">
        <f>"00109779"</f>
        <v>00109779</v>
      </c>
    </row>
    <row r="891" spans="1:2">
      <c r="A891" s="4">
        <v>886</v>
      </c>
      <c r="B891" s="6" t="str">
        <f>"00109934"</f>
        <v>00109934</v>
      </c>
    </row>
    <row r="892" spans="1:2">
      <c r="A892" s="4">
        <v>887</v>
      </c>
      <c r="B892" s="6" t="str">
        <f>"00109963"</f>
        <v>00109963</v>
      </c>
    </row>
    <row r="893" spans="1:2">
      <c r="A893" s="4">
        <v>888</v>
      </c>
      <c r="B893" s="6" t="str">
        <f>"00110168"</f>
        <v>00110168</v>
      </c>
    </row>
    <row r="894" spans="1:2">
      <c r="A894" s="4">
        <v>889</v>
      </c>
      <c r="B894" s="6" t="str">
        <f>"00110679"</f>
        <v>00110679</v>
      </c>
    </row>
    <row r="895" spans="1:2">
      <c r="A895" s="4">
        <v>890</v>
      </c>
      <c r="B895" s="6" t="str">
        <f>"00111227"</f>
        <v>00111227</v>
      </c>
    </row>
    <row r="896" spans="1:2">
      <c r="A896" s="4">
        <v>891</v>
      </c>
      <c r="B896" s="6" t="str">
        <f>"00111285"</f>
        <v>00111285</v>
      </c>
    </row>
    <row r="897" spans="1:2">
      <c r="A897" s="4">
        <v>892</v>
      </c>
      <c r="B897" s="6" t="str">
        <f>"00111445"</f>
        <v>00111445</v>
      </c>
    </row>
    <row r="898" spans="1:2">
      <c r="A898" s="4">
        <v>893</v>
      </c>
      <c r="B898" s="6" t="str">
        <f>"00111759"</f>
        <v>00111759</v>
      </c>
    </row>
    <row r="899" spans="1:2">
      <c r="A899" s="4">
        <v>894</v>
      </c>
      <c r="B899" s="6" t="str">
        <f>"00111813"</f>
        <v>00111813</v>
      </c>
    </row>
    <row r="900" spans="1:2">
      <c r="A900" s="4">
        <v>895</v>
      </c>
      <c r="B900" s="6" t="str">
        <f>"00112323"</f>
        <v>00112323</v>
      </c>
    </row>
    <row r="901" spans="1:2">
      <c r="A901" s="4">
        <v>896</v>
      </c>
      <c r="B901" s="6" t="str">
        <f>"00112824"</f>
        <v>00112824</v>
      </c>
    </row>
    <row r="902" spans="1:2">
      <c r="A902" s="4">
        <v>897</v>
      </c>
      <c r="B902" s="6" t="str">
        <f>"00113516"</f>
        <v>00113516</v>
      </c>
    </row>
    <row r="903" spans="1:2">
      <c r="A903" s="4">
        <v>898</v>
      </c>
      <c r="B903" s="6" t="str">
        <f>"00113759"</f>
        <v>00113759</v>
      </c>
    </row>
    <row r="904" spans="1:2">
      <c r="A904" s="4">
        <v>899</v>
      </c>
      <c r="B904" s="6" t="str">
        <f>"00115337"</f>
        <v>00115337</v>
      </c>
    </row>
    <row r="905" spans="1:2">
      <c r="A905" s="4">
        <v>900</v>
      </c>
      <c r="B905" s="6" t="str">
        <f>"00116391"</f>
        <v>00116391</v>
      </c>
    </row>
    <row r="906" spans="1:2">
      <c r="A906" s="4">
        <v>901</v>
      </c>
      <c r="B906" s="6" t="str">
        <f>"00118057"</f>
        <v>00118057</v>
      </c>
    </row>
    <row r="907" spans="1:2">
      <c r="A907" s="4">
        <v>902</v>
      </c>
      <c r="B907" s="6" t="str">
        <f>"00118090"</f>
        <v>00118090</v>
      </c>
    </row>
    <row r="908" spans="1:2">
      <c r="A908" s="4">
        <v>903</v>
      </c>
      <c r="B908" s="6" t="str">
        <f>"00119672"</f>
        <v>00119672</v>
      </c>
    </row>
    <row r="909" spans="1:2">
      <c r="A909" s="4">
        <v>904</v>
      </c>
      <c r="B909" s="6" t="str">
        <f>"00119863"</f>
        <v>00119863</v>
      </c>
    </row>
    <row r="910" spans="1:2">
      <c r="A910" s="4">
        <v>905</v>
      </c>
      <c r="B910" s="6" t="str">
        <f>"00120107"</f>
        <v>00120107</v>
      </c>
    </row>
    <row r="911" spans="1:2">
      <c r="A911" s="4">
        <v>906</v>
      </c>
      <c r="B911" s="6" t="str">
        <f>"00120490"</f>
        <v>00120490</v>
      </c>
    </row>
    <row r="912" spans="1:2">
      <c r="A912" s="4">
        <v>907</v>
      </c>
      <c r="B912" s="6" t="str">
        <f>"00123468"</f>
        <v>00123468</v>
      </c>
    </row>
    <row r="913" spans="1:2">
      <c r="A913" s="4">
        <v>908</v>
      </c>
      <c r="B913" s="6" t="str">
        <f>"00124814"</f>
        <v>00124814</v>
      </c>
    </row>
    <row r="914" spans="1:2">
      <c r="A914" s="4">
        <v>909</v>
      </c>
      <c r="B914" s="6" t="str">
        <f>"00139370"</f>
        <v>00139370</v>
      </c>
    </row>
    <row r="915" spans="1:2">
      <c r="A915" s="4">
        <v>910</v>
      </c>
      <c r="B915" s="6" t="str">
        <f>"00140127"</f>
        <v>00140127</v>
      </c>
    </row>
    <row r="916" spans="1:2">
      <c r="A916" s="4">
        <v>911</v>
      </c>
      <c r="B916" s="6" t="str">
        <f>"00142331"</f>
        <v>00142331</v>
      </c>
    </row>
    <row r="917" spans="1:2">
      <c r="A917" s="4">
        <v>912</v>
      </c>
      <c r="B917" s="6" t="str">
        <f>"00143055"</f>
        <v>00143055</v>
      </c>
    </row>
    <row r="918" spans="1:2">
      <c r="A918" s="4">
        <v>913</v>
      </c>
      <c r="B918" s="6" t="str">
        <f>"00143079"</f>
        <v>00143079</v>
      </c>
    </row>
    <row r="919" spans="1:2">
      <c r="A919" s="4">
        <v>914</v>
      </c>
      <c r="B919" s="6" t="str">
        <f>"00143763"</f>
        <v>00143763</v>
      </c>
    </row>
    <row r="920" spans="1:2">
      <c r="A920" s="4">
        <v>915</v>
      </c>
      <c r="B920" s="6" t="str">
        <f>"00143977"</f>
        <v>00143977</v>
      </c>
    </row>
    <row r="921" spans="1:2">
      <c r="A921" s="4">
        <v>916</v>
      </c>
      <c r="B921" s="6" t="str">
        <f>"00144110"</f>
        <v>00144110</v>
      </c>
    </row>
    <row r="922" spans="1:2">
      <c r="A922" s="4">
        <v>917</v>
      </c>
      <c r="B922" s="6" t="str">
        <f>"00144200"</f>
        <v>00144200</v>
      </c>
    </row>
    <row r="923" spans="1:2">
      <c r="A923" s="4">
        <v>918</v>
      </c>
      <c r="B923" s="6" t="str">
        <f>"00145445"</f>
        <v>00145445</v>
      </c>
    </row>
    <row r="924" spans="1:2">
      <c r="A924" s="4">
        <v>919</v>
      </c>
      <c r="B924" s="6" t="str">
        <f>"00146147"</f>
        <v>00146147</v>
      </c>
    </row>
    <row r="925" spans="1:2">
      <c r="A925" s="4">
        <v>920</v>
      </c>
      <c r="B925" s="6" t="str">
        <f>"00146556"</f>
        <v>00146556</v>
      </c>
    </row>
    <row r="926" spans="1:2">
      <c r="A926" s="4">
        <v>921</v>
      </c>
      <c r="B926" s="6" t="str">
        <f>"00146682"</f>
        <v>00146682</v>
      </c>
    </row>
    <row r="927" spans="1:2">
      <c r="A927" s="4">
        <v>922</v>
      </c>
      <c r="B927" s="6" t="str">
        <f>"00147060"</f>
        <v>00147060</v>
      </c>
    </row>
    <row r="928" spans="1:2">
      <c r="A928" s="4">
        <v>923</v>
      </c>
      <c r="B928" s="6" t="str">
        <f>"00147192"</f>
        <v>00147192</v>
      </c>
    </row>
    <row r="929" spans="1:2">
      <c r="A929" s="4">
        <v>924</v>
      </c>
      <c r="B929" s="6" t="str">
        <f>"00147226"</f>
        <v>00147226</v>
      </c>
    </row>
    <row r="930" spans="1:2">
      <c r="A930" s="4">
        <v>925</v>
      </c>
      <c r="B930" s="6" t="str">
        <f>"00147270"</f>
        <v>00147270</v>
      </c>
    </row>
    <row r="931" spans="1:2">
      <c r="A931" s="4">
        <v>926</v>
      </c>
      <c r="B931" s="6" t="str">
        <f>"00147471"</f>
        <v>00147471</v>
      </c>
    </row>
    <row r="932" spans="1:2">
      <c r="A932" s="4">
        <v>927</v>
      </c>
      <c r="B932" s="6" t="str">
        <f>"00147531"</f>
        <v>00147531</v>
      </c>
    </row>
    <row r="933" spans="1:2">
      <c r="A933" s="4">
        <v>928</v>
      </c>
      <c r="B933" s="6" t="str">
        <f>"00147708"</f>
        <v>00147708</v>
      </c>
    </row>
    <row r="934" spans="1:2">
      <c r="A934" s="4">
        <v>929</v>
      </c>
      <c r="B934" s="6" t="str">
        <f>"00147734"</f>
        <v>00147734</v>
      </c>
    </row>
    <row r="935" spans="1:2">
      <c r="A935" s="4">
        <v>930</v>
      </c>
      <c r="B935" s="6" t="str">
        <f>"00148146"</f>
        <v>00148146</v>
      </c>
    </row>
    <row r="936" spans="1:2">
      <c r="A936" s="4">
        <v>931</v>
      </c>
      <c r="B936" s="6" t="str">
        <f>"00148304"</f>
        <v>00148304</v>
      </c>
    </row>
    <row r="937" spans="1:2">
      <c r="A937" s="4">
        <v>932</v>
      </c>
      <c r="B937" s="6" t="str">
        <f>"00148347"</f>
        <v>00148347</v>
      </c>
    </row>
    <row r="938" spans="1:2">
      <c r="A938" s="4">
        <v>933</v>
      </c>
      <c r="B938" s="6" t="str">
        <f>"00148395"</f>
        <v>00148395</v>
      </c>
    </row>
    <row r="939" spans="1:2">
      <c r="A939" s="4">
        <v>934</v>
      </c>
      <c r="B939" s="6" t="str">
        <f>"00148416"</f>
        <v>00148416</v>
      </c>
    </row>
    <row r="940" spans="1:2">
      <c r="A940" s="4">
        <v>935</v>
      </c>
      <c r="B940" s="6" t="str">
        <f>"00148493"</f>
        <v>00148493</v>
      </c>
    </row>
    <row r="941" spans="1:2">
      <c r="A941" s="4">
        <v>936</v>
      </c>
      <c r="B941" s="6" t="str">
        <f>"00148712"</f>
        <v>00148712</v>
      </c>
    </row>
    <row r="942" spans="1:2">
      <c r="A942" s="4">
        <v>937</v>
      </c>
      <c r="B942" s="6" t="str">
        <f>"00148750"</f>
        <v>00148750</v>
      </c>
    </row>
    <row r="943" spans="1:2">
      <c r="A943" s="4">
        <v>938</v>
      </c>
      <c r="B943" s="6" t="str">
        <f>"00148820"</f>
        <v>00148820</v>
      </c>
    </row>
    <row r="944" spans="1:2">
      <c r="A944" s="4">
        <v>939</v>
      </c>
      <c r="B944" s="6" t="str">
        <f>"00148998"</f>
        <v>00148998</v>
      </c>
    </row>
    <row r="945" spans="1:2">
      <c r="A945" s="4">
        <v>940</v>
      </c>
      <c r="B945" s="6" t="str">
        <f>"00149486"</f>
        <v>00149486</v>
      </c>
    </row>
    <row r="946" spans="1:2">
      <c r="A946" s="4">
        <v>941</v>
      </c>
      <c r="B946" s="6" t="str">
        <f>"00149524"</f>
        <v>00149524</v>
      </c>
    </row>
    <row r="947" spans="1:2">
      <c r="A947" s="4">
        <v>942</v>
      </c>
      <c r="B947" s="6" t="str">
        <f>"00149732"</f>
        <v>00149732</v>
      </c>
    </row>
    <row r="948" spans="1:2">
      <c r="A948" s="4">
        <v>943</v>
      </c>
      <c r="B948" s="6" t="str">
        <f>"00150009"</f>
        <v>00150009</v>
      </c>
    </row>
    <row r="949" spans="1:2">
      <c r="A949" s="4">
        <v>944</v>
      </c>
      <c r="B949" s="6" t="str">
        <f>"00150015"</f>
        <v>00150015</v>
      </c>
    </row>
    <row r="950" spans="1:2">
      <c r="A950" s="4">
        <v>945</v>
      </c>
      <c r="B950" s="6" t="str">
        <f>"00150520"</f>
        <v>00150520</v>
      </c>
    </row>
    <row r="951" spans="1:2">
      <c r="A951" s="4">
        <v>946</v>
      </c>
      <c r="B951" s="6" t="str">
        <f>"00150721"</f>
        <v>00150721</v>
      </c>
    </row>
    <row r="952" spans="1:2">
      <c r="A952" s="4">
        <v>947</v>
      </c>
      <c r="B952" s="6" t="str">
        <f>"00150820"</f>
        <v>00150820</v>
      </c>
    </row>
    <row r="953" spans="1:2">
      <c r="A953" s="4">
        <v>948</v>
      </c>
      <c r="B953" s="6" t="str">
        <f>"00151250"</f>
        <v>00151250</v>
      </c>
    </row>
    <row r="954" spans="1:2">
      <c r="A954" s="4">
        <v>949</v>
      </c>
      <c r="B954" s="6" t="str">
        <f>"00152136"</f>
        <v>00152136</v>
      </c>
    </row>
    <row r="955" spans="1:2">
      <c r="A955" s="4">
        <v>950</v>
      </c>
      <c r="B955" s="6" t="str">
        <f>"00152325"</f>
        <v>00152325</v>
      </c>
    </row>
    <row r="956" spans="1:2">
      <c r="A956" s="4">
        <v>951</v>
      </c>
      <c r="B956" s="6" t="str">
        <f>"00153121"</f>
        <v>00153121</v>
      </c>
    </row>
    <row r="957" spans="1:2">
      <c r="A957" s="4">
        <v>952</v>
      </c>
      <c r="B957" s="6" t="str">
        <f>"00153383"</f>
        <v>00153383</v>
      </c>
    </row>
    <row r="958" spans="1:2">
      <c r="A958" s="4">
        <v>953</v>
      </c>
      <c r="B958" s="6" t="str">
        <f>"00153479"</f>
        <v>00153479</v>
      </c>
    </row>
    <row r="959" spans="1:2">
      <c r="A959" s="4">
        <v>954</v>
      </c>
      <c r="B959" s="6" t="str">
        <f>"00153673"</f>
        <v>00153673</v>
      </c>
    </row>
    <row r="960" spans="1:2">
      <c r="A960" s="4">
        <v>955</v>
      </c>
      <c r="B960" s="6" t="str">
        <f>"00153752"</f>
        <v>00153752</v>
      </c>
    </row>
    <row r="961" spans="1:2">
      <c r="A961" s="4">
        <v>956</v>
      </c>
      <c r="B961" s="6" t="str">
        <f>"00153771"</f>
        <v>00153771</v>
      </c>
    </row>
    <row r="962" spans="1:2">
      <c r="A962" s="4">
        <v>957</v>
      </c>
      <c r="B962" s="6" t="str">
        <f>"00154256"</f>
        <v>00154256</v>
      </c>
    </row>
    <row r="963" spans="1:2">
      <c r="A963" s="4">
        <v>958</v>
      </c>
      <c r="B963" s="6" t="str">
        <f>"00154525"</f>
        <v>00154525</v>
      </c>
    </row>
    <row r="964" spans="1:2">
      <c r="A964" s="4">
        <v>959</v>
      </c>
      <c r="B964" s="6" t="str">
        <f>"00154914"</f>
        <v>00154914</v>
      </c>
    </row>
    <row r="965" spans="1:2">
      <c r="A965" s="4">
        <v>960</v>
      </c>
      <c r="B965" s="6" t="str">
        <f>"00154937"</f>
        <v>00154937</v>
      </c>
    </row>
    <row r="966" spans="1:2">
      <c r="A966" s="4">
        <v>961</v>
      </c>
      <c r="B966" s="6" t="str">
        <f>"00155484"</f>
        <v>00155484</v>
      </c>
    </row>
    <row r="967" spans="1:2">
      <c r="A967" s="4">
        <v>962</v>
      </c>
      <c r="B967" s="6" t="str">
        <f>"00155588"</f>
        <v>00155588</v>
      </c>
    </row>
    <row r="968" spans="1:2">
      <c r="A968" s="4">
        <v>963</v>
      </c>
      <c r="B968" s="6" t="str">
        <f>"00156030"</f>
        <v>00156030</v>
      </c>
    </row>
    <row r="969" spans="1:2">
      <c r="A969" s="4">
        <v>964</v>
      </c>
      <c r="B969" s="6" t="str">
        <f>"00156212"</f>
        <v>00156212</v>
      </c>
    </row>
    <row r="970" spans="1:2">
      <c r="A970" s="4">
        <v>965</v>
      </c>
      <c r="B970" s="6" t="str">
        <f>"00156423"</f>
        <v>00156423</v>
      </c>
    </row>
    <row r="971" spans="1:2">
      <c r="A971" s="4">
        <v>966</v>
      </c>
      <c r="B971" s="6" t="str">
        <f>"00156692"</f>
        <v>00156692</v>
      </c>
    </row>
    <row r="972" spans="1:2">
      <c r="A972" s="4">
        <v>967</v>
      </c>
      <c r="B972" s="6" t="str">
        <f>"00156876"</f>
        <v>00156876</v>
      </c>
    </row>
    <row r="973" spans="1:2">
      <c r="A973" s="4">
        <v>968</v>
      </c>
      <c r="B973" s="6" t="str">
        <f>"00157162"</f>
        <v>00157162</v>
      </c>
    </row>
    <row r="974" spans="1:2">
      <c r="A974" s="4">
        <v>969</v>
      </c>
      <c r="B974" s="6" t="str">
        <f>"00157924"</f>
        <v>00157924</v>
      </c>
    </row>
    <row r="975" spans="1:2">
      <c r="A975" s="4">
        <v>970</v>
      </c>
      <c r="B975" s="6" t="str">
        <f>"00157939"</f>
        <v>00157939</v>
      </c>
    </row>
    <row r="976" spans="1:2">
      <c r="A976" s="4">
        <v>971</v>
      </c>
      <c r="B976" s="6" t="str">
        <f>"00158164"</f>
        <v>00158164</v>
      </c>
    </row>
    <row r="977" spans="1:2">
      <c r="A977" s="4">
        <v>972</v>
      </c>
      <c r="B977" s="6" t="str">
        <f>"00158519"</f>
        <v>00158519</v>
      </c>
    </row>
    <row r="978" spans="1:2">
      <c r="A978" s="4">
        <v>973</v>
      </c>
      <c r="B978" s="6" t="str">
        <f>"00158862"</f>
        <v>00158862</v>
      </c>
    </row>
    <row r="979" spans="1:2">
      <c r="A979" s="4">
        <v>974</v>
      </c>
      <c r="B979" s="6" t="str">
        <f>"00159059"</f>
        <v>00159059</v>
      </c>
    </row>
    <row r="980" spans="1:2">
      <c r="A980" s="4">
        <v>975</v>
      </c>
      <c r="B980" s="6" t="str">
        <f>"00159066"</f>
        <v>00159066</v>
      </c>
    </row>
    <row r="981" spans="1:2">
      <c r="A981" s="4">
        <v>976</v>
      </c>
      <c r="B981" s="6" t="str">
        <f>"00160085"</f>
        <v>00160085</v>
      </c>
    </row>
    <row r="982" spans="1:2">
      <c r="A982" s="4">
        <v>977</v>
      </c>
      <c r="B982" s="6" t="str">
        <f>"00160291"</f>
        <v>00160291</v>
      </c>
    </row>
    <row r="983" spans="1:2">
      <c r="A983" s="4">
        <v>978</v>
      </c>
      <c r="B983" s="6" t="str">
        <f>"00160398"</f>
        <v>00160398</v>
      </c>
    </row>
    <row r="984" spans="1:2">
      <c r="A984" s="4">
        <v>979</v>
      </c>
      <c r="B984" s="6" t="str">
        <f>"00160453"</f>
        <v>00160453</v>
      </c>
    </row>
    <row r="985" spans="1:2">
      <c r="A985" s="4">
        <v>980</v>
      </c>
      <c r="B985" s="6" t="str">
        <f>"00160588"</f>
        <v>00160588</v>
      </c>
    </row>
    <row r="986" spans="1:2">
      <c r="A986" s="4">
        <v>981</v>
      </c>
      <c r="B986" s="6" t="str">
        <f>"00160679"</f>
        <v>00160679</v>
      </c>
    </row>
    <row r="987" spans="1:2">
      <c r="A987" s="4">
        <v>982</v>
      </c>
      <c r="B987" s="6" t="str">
        <f>"00160771"</f>
        <v>00160771</v>
      </c>
    </row>
    <row r="988" spans="1:2">
      <c r="A988" s="4">
        <v>983</v>
      </c>
      <c r="B988" s="6" t="str">
        <f>"00161018"</f>
        <v>00161018</v>
      </c>
    </row>
    <row r="989" spans="1:2">
      <c r="A989" s="4">
        <v>984</v>
      </c>
      <c r="B989" s="6" t="str">
        <f>"00161121"</f>
        <v>00161121</v>
      </c>
    </row>
    <row r="990" spans="1:2">
      <c r="A990" s="4">
        <v>985</v>
      </c>
      <c r="B990" s="6" t="str">
        <f>"00161214"</f>
        <v>00161214</v>
      </c>
    </row>
    <row r="991" spans="1:2">
      <c r="A991" s="4">
        <v>986</v>
      </c>
      <c r="B991" s="6" t="str">
        <f>"00161856"</f>
        <v>00161856</v>
      </c>
    </row>
    <row r="992" spans="1:2">
      <c r="A992" s="4">
        <v>987</v>
      </c>
      <c r="B992" s="6" t="str">
        <f>"00161900"</f>
        <v>00161900</v>
      </c>
    </row>
    <row r="993" spans="1:2">
      <c r="A993" s="4">
        <v>988</v>
      </c>
      <c r="B993" s="6" t="str">
        <f>"00162053"</f>
        <v>00162053</v>
      </c>
    </row>
    <row r="994" spans="1:2">
      <c r="A994" s="4">
        <v>989</v>
      </c>
      <c r="B994" s="6" t="str">
        <f>"00162061"</f>
        <v>00162061</v>
      </c>
    </row>
    <row r="995" spans="1:2">
      <c r="A995" s="4">
        <v>990</v>
      </c>
      <c r="B995" s="6" t="str">
        <f>"00162159"</f>
        <v>00162159</v>
      </c>
    </row>
    <row r="996" spans="1:2">
      <c r="A996" s="4">
        <v>991</v>
      </c>
      <c r="B996" s="6" t="str">
        <f>"00163601"</f>
        <v>00163601</v>
      </c>
    </row>
    <row r="997" spans="1:2">
      <c r="A997" s="4">
        <v>992</v>
      </c>
      <c r="B997" s="6" t="str">
        <f>"00164376"</f>
        <v>00164376</v>
      </c>
    </row>
    <row r="998" spans="1:2">
      <c r="A998" s="4">
        <v>993</v>
      </c>
      <c r="B998" s="6" t="str">
        <f>"00165863"</f>
        <v>00165863</v>
      </c>
    </row>
    <row r="999" spans="1:2">
      <c r="A999" s="4">
        <v>994</v>
      </c>
      <c r="B999" s="6" t="str">
        <f>"00166487"</f>
        <v>00166487</v>
      </c>
    </row>
    <row r="1000" spans="1:2">
      <c r="A1000" s="4">
        <v>995</v>
      </c>
      <c r="B1000" s="6" t="str">
        <f>"00170217"</f>
        <v>00170217</v>
      </c>
    </row>
    <row r="1001" spans="1:2">
      <c r="A1001" s="4">
        <v>996</v>
      </c>
      <c r="B1001" s="6" t="str">
        <f>"00170647"</f>
        <v>00170647</v>
      </c>
    </row>
    <row r="1002" spans="1:2">
      <c r="A1002" s="4">
        <v>997</v>
      </c>
      <c r="B1002" s="6" t="str">
        <f>"00171651"</f>
        <v>00171651</v>
      </c>
    </row>
    <row r="1003" spans="1:2">
      <c r="A1003" s="4">
        <v>998</v>
      </c>
      <c r="B1003" s="6" t="str">
        <f>"00175891"</f>
        <v>00175891</v>
      </c>
    </row>
    <row r="1004" spans="1:2">
      <c r="A1004" s="4">
        <v>999</v>
      </c>
      <c r="B1004" s="6" t="str">
        <f>"00175989"</f>
        <v>00175989</v>
      </c>
    </row>
    <row r="1005" spans="1:2">
      <c r="A1005" s="4">
        <v>1000</v>
      </c>
      <c r="B1005" s="6" t="str">
        <f>"00177021"</f>
        <v>00177021</v>
      </c>
    </row>
    <row r="1006" spans="1:2">
      <c r="A1006" s="4">
        <v>1001</v>
      </c>
      <c r="B1006" s="6" t="str">
        <f>"00183094"</f>
        <v>00183094</v>
      </c>
    </row>
    <row r="1007" spans="1:2">
      <c r="A1007" s="4">
        <v>1002</v>
      </c>
      <c r="B1007" s="6" t="str">
        <f>"00184561"</f>
        <v>00184561</v>
      </c>
    </row>
    <row r="1008" spans="1:2">
      <c r="A1008" s="4">
        <v>1003</v>
      </c>
      <c r="B1008" s="6" t="str">
        <f>"00186091"</f>
        <v>00186091</v>
      </c>
    </row>
    <row r="1009" spans="1:2">
      <c r="A1009" s="4">
        <v>1004</v>
      </c>
      <c r="B1009" s="6" t="str">
        <f>"00186392"</f>
        <v>00186392</v>
      </c>
    </row>
    <row r="1010" spans="1:2">
      <c r="A1010" s="4">
        <v>1005</v>
      </c>
      <c r="B1010" s="6" t="str">
        <f>"00187410"</f>
        <v>00187410</v>
      </c>
    </row>
    <row r="1011" spans="1:2">
      <c r="A1011" s="4">
        <v>1006</v>
      </c>
      <c r="B1011" s="6" t="str">
        <f>"00188348"</f>
        <v>00188348</v>
      </c>
    </row>
    <row r="1012" spans="1:2">
      <c r="A1012" s="4">
        <v>1007</v>
      </c>
      <c r="B1012" s="6" t="str">
        <f>"00190040"</f>
        <v>00190040</v>
      </c>
    </row>
    <row r="1013" spans="1:2">
      <c r="A1013" s="4">
        <v>1008</v>
      </c>
      <c r="B1013" s="6" t="str">
        <f>"00190601"</f>
        <v>00190601</v>
      </c>
    </row>
    <row r="1014" spans="1:2">
      <c r="A1014" s="4">
        <v>1009</v>
      </c>
      <c r="B1014" s="6" t="str">
        <f>"00191356"</f>
        <v>00191356</v>
      </c>
    </row>
    <row r="1015" spans="1:2">
      <c r="A1015" s="4">
        <v>1010</v>
      </c>
      <c r="B1015" s="6" t="str">
        <f>"00192336"</f>
        <v>00192336</v>
      </c>
    </row>
    <row r="1016" spans="1:2">
      <c r="A1016" s="4">
        <v>1011</v>
      </c>
      <c r="B1016" s="6" t="str">
        <f>"00193009"</f>
        <v>00193009</v>
      </c>
    </row>
    <row r="1017" spans="1:2">
      <c r="A1017" s="4">
        <v>1012</v>
      </c>
      <c r="B1017" s="6" t="str">
        <f>"00195595"</f>
        <v>00195595</v>
      </c>
    </row>
    <row r="1018" spans="1:2">
      <c r="A1018" s="4">
        <v>1013</v>
      </c>
      <c r="B1018" s="6" t="str">
        <f>"00196287"</f>
        <v>00196287</v>
      </c>
    </row>
    <row r="1019" spans="1:2">
      <c r="A1019" s="4">
        <v>1014</v>
      </c>
      <c r="B1019" s="6" t="str">
        <f>"00196813"</f>
        <v>00196813</v>
      </c>
    </row>
    <row r="1020" spans="1:2">
      <c r="A1020" s="4">
        <v>1015</v>
      </c>
      <c r="B1020" s="6" t="str">
        <f>"00197460"</f>
        <v>00197460</v>
      </c>
    </row>
    <row r="1021" spans="1:2">
      <c r="A1021" s="4">
        <v>1016</v>
      </c>
      <c r="B1021" s="6" t="str">
        <f>"00197646"</f>
        <v>00197646</v>
      </c>
    </row>
    <row r="1022" spans="1:2">
      <c r="A1022" s="4">
        <v>1017</v>
      </c>
      <c r="B1022" s="6" t="str">
        <f>"00202142"</f>
        <v>00202142</v>
      </c>
    </row>
    <row r="1023" spans="1:2">
      <c r="A1023" s="4">
        <v>1018</v>
      </c>
      <c r="B1023" s="6" t="str">
        <f>"00206309"</f>
        <v>00206309</v>
      </c>
    </row>
    <row r="1024" spans="1:2">
      <c r="A1024" s="4">
        <v>1019</v>
      </c>
      <c r="B1024" s="6" t="str">
        <f>"00207001"</f>
        <v>00207001</v>
      </c>
    </row>
    <row r="1025" spans="1:2">
      <c r="A1025" s="4">
        <v>1020</v>
      </c>
      <c r="B1025" s="6" t="str">
        <f>"00207644"</f>
        <v>00207644</v>
      </c>
    </row>
    <row r="1026" spans="1:2">
      <c r="A1026" s="4">
        <v>1021</v>
      </c>
      <c r="B1026" s="6" t="str">
        <f>"00209894"</f>
        <v>00209894</v>
      </c>
    </row>
    <row r="1027" spans="1:2">
      <c r="A1027" s="4">
        <v>1022</v>
      </c>
      <c r="B1027" s="6" t="str">
        <f>"00209952"</f>
        <v>00209952</v>
      </c>
    </row>
    <row r="1028" spans="1:2">
      <c r="A1028" s="4">
        <v>1023</v>
      </c>
      <c r="B1028" s="6" t="str">
        <f>"00209964"</f>
        <v>00209964</v>
      </c>
    </row>
    <row r="1029" spans="1:2">
      <c r="A1029" s="4">
        <v>1024</v>
      </c>
      <c r="B1029" s="6" t="str">
        <f>"00210104"</f>
        <v>00210104</v>
      </c>
    </row>
    <row r="1030" spans="1:2">
      <c r="A1030" s="4">
        <v>1025</v>
      </c>
      <c r="B1030" s="6" t="str">
        <f>"00210277"</f>
        <v>00210277</v>
      </c>
    </row>
    <row r="1031" spans="1:2">
      <c r="A1031" s="4">
        <v>1026</v>
      </c>
      <c r="B1031" s="6" t="str">
        <f>"00210381"</f>
        <v>00210381</v>
      </c>
    </row>
    <row r="1032" spans="1:2">
      <c r="A1032" s="4">
        <v>1027</v>
      </c>
      <c r="B1032" s="6" t="str">
        <f>"00210394"</f>
        <v>00210394</v>
      </c>
    </row>
    <row r="1033" spans="1:2">
      <c r="A1033" s="4">
        <v>1028</v>
      </c>
      <c r="B1033" s="6" t="str">
        <f>"00210417"</f>
        <v>00210417</v>
      </c>
    </row>
    <row r="1034" spans="1:2">
      <c r="A1034" s="4">
        <v>1029</v>
      </c>
      <c r="B1034" s="6" t="str">
        <f>"00210505"</f>
        <v>00210505</v>
      </c>
    </row>
    <row r="1035" spans="1:2">
      <c r="A1035" s="4">
        <v>1030</v>
      </c>
      <c r="B1035" s="6" t="str">
        <f>"00211994"</f>
        <v>00211994</v>
      </c>
    </row>
    <row r="1036" spans="1:2">
      <c r="A1036" s="4">
        <v>1031</v>
      </c>
      <c r="B1036" s="6" t="str">
        <f>"00212227"</f>
        <v>00212227</v>
      </c>
    </row>
    <row r="1037" spans="1:2">
      <c r="A1037" s="4">
        <v>1032</v>
      </c>
      <c r="B1037" s="6" t="str">
        <f>"00212820"</f>
        <v>00212820</v>
      </c>
    </row>
    <row r="1038" spans="1:2">
      <c r="A1038" s="4">
        <v>1033</v>
      </c>
      <c r="B1038" s="6" t="str">
        <f>"00213315"</f>
        <v>00213315</v>
      </c>
    </row>
    <row r="1039" spans="1:2">
      <c r="A1039" s="4">
        <v>1034</v>
      </c>
      <c r="B1039" s="6" t="str">
        <f>"00214344"</f>
        <v>00214344</v>
      </c>
    </row>
    <row r="1040" spans="1:2">
      <c r="A1040" s="4">
        <v>1035</v>
      </c>
      <c r="B1040" s="6" t="str">
        <f>"00215084"</f>
        <v>00215084</v>
      </c>
    </row>
    <row r="1041" spans="1:2">
      <c r="A1041" s="4">
        <v>1036</v>
      </c>
      <c r="B1041" s="6" t="str">
        <f>"00215761"</f>
        <v>00215761</v>
      </c>
    </row>
    <row r="1042" spans="1:2">
      <c r="A1042" s="4">
        <v>1037</v>
      </c>
      <c r="B1042" s="6" t="str">
        <f>"00215771"</f>
        <v>00215771</v>
      </c>
    </row>
    <row r="1043" spans="1:2">
      <c r="A1043" s="4">
        <v>1038</v>
      </c>
      <c r="B1043" s="6" t="str">
        <f>"00217499"</f>
        <v>00217499</v>
      </c>
    </row>
    <row r="1044" spans="1:2">
      <c r="A1044" s="4">
        <v>1039</v>
      </c>
      <c r="B1044" s="6" t="str">
        <f>"00217526"</f>
        <v>00217526</v>
      </c>
    </row>
    <row r="1045" spans="1:2">
      <c r="A1045" s="4">
        <v>1040</v>
      </c>
      <c r="B1045" s="6" t="str">
        <f>"00217928"</f>
        <v>00217928</v>
      </c>
    </row>
    <row r="1046" spans="1:2">
      <c r="A1046" s="4">
        <v>1041</v>
      </c>
      <c r="B1046" s="6" t="str">
        <f>"00218684"</f>
        <v>00218684</v>
      </c>
    </row>
    <row r="1047" spans="1:2">
      <c r="A1047" s="4">
        <v>1042</v>
      </c>
      <c r="B1047" s="6" t="str">
        <f>"00219242"</f>
        <v>00219242</v>
      </c>
    </row>
    <row r="1048" spans="1:2">
      <c r="A1048" s="4">
        <v>1043</v>
      </c>
      <c r="B1048" s="6" t="str">
        <f>"00219889"</f>
        <v>00219889</v>
      </c>
    </row>
    <row r="1049" spans="1:2">
      <c r="A1049" s="4">
        <v>1044</v>
      </c>
      <c r="B1049" s="6" t="str">
        <f>"00220117"</f>
        <v>00220117</v>
      </c>
    </row>
    <row r="1050" spans="1:2">
      <c r="A1050" s="4">
        <v>1045</v>
      </c>
      <c r="B1050" s="6" t="str">
        <f>"00220336"</f>
        <v>00220336</v>
      </c>
    </row>
    <row r="1051" spans="1:2">
      <c r="A1051" s="4">
        <v>1046</v>
      </c>
      <c r="B1051" s="6" t="str">
        <f>"00220534"</f>
        <v>00220534</v>
      </c>
    </row>
    <row r="1052" spans="1:2">
      <c r="A1052" s="4">
        <v>1047</v>
      </c>
      <c r="B1052" s="6" t="str">
        <f>"00220715"</f>
        <v>00220715</v>
      </c>
    </row>
    <row r="1053" spans="1:2">
      <c r="A1053" s="4">
        <v>1048</v>
      </c>
      <c r="B1053" s="6" t="str">
        <f>"00220968"</f>
        <v>00220968</v>
      </c>
    </row>
    <row r="1054" spans="1:2">
      <c r="A1054" s="4">
        <v>1049</v>
      </c>
      <c r="B1054" s="6" t="str">
        <f>"00221480"</f>
        <v>00221480</v>
      </c>
    </row>
    <row r="1055" spans="1:2">
      <c r="A1055" s="4">
        <v>1050</v>
      </c>
      <c r="B1055" s="6" t="str">
        <f>"00221949"</f>
        <v>00221949</v>
      </c>
    </row>
    <row r="1056" spans="1:2">
      <c r="A1056" s="4">
        <v>1051</v>
      </c>
      <c r="B1056" s="6" t="str">
        <f>"00222411"</f>
        <v>00222411</v>
      </c>
    </row>
    <row r="1057" spans="1:2">
      <c r="A1057" s="4">
        <v>1052</v>
      </c>
      <c r="B1057" s="6" t="str">
        <f>"00222554"</f>
        <v>00222554</v>
      </c>
    </row>
    <row r="1058" spans="1:2">
      <c r="A1058" s="4">
        <v>1053</v>
      </c>
      <c r="B1058" s="6" t="str">
        <f>"00222661"</f>
        <v>00222661</v>
      </c>
    </row>
    <row r="1059" spans="1:2">
      <c r="A1059" s="4">
        <v>1054</v>
      </c>
      <c r="B1059" s="6" t="str">
        <f>"00223056"</f>
        <v>00223056</v>
      </c>
    </row>
    <row r="1060" spans="1:2">
      <c r="A1060" s="4">
        <v>1055</v>
      </c>
      <c r="B1060" s="6" t="str">
        <f>"00223182"</f>
        <v>00223182</v>
      </c>
    </row>
    <row r="1061" spans="1:2">
      <c r="A1061" s="4">
        <v>1056</v>
      </c>
      <c r="B1061" s="6" t="str">
        <f>"00223224"</f>
        <v>00223224</v>
      </c>
    </row>
    <row r="1062" spans="1:2">
      <c r="A1062" s="4">
        <v>1057</v>
      </c>
      <c r="B1062" s="6" t="str">
        <f>"00223730"</f>
        <v>00223730</v>
      </c>
    </row>
    <row r="1063" spans="1:2">
      <c r="A1063" s="4">
        <v>1058</v>
      </c>
      <c r="B1063" s="6" t="str">
        <f>"00223868"</f>
        <v>00223868</v>
      </c>
    </row>
    <row r="1064" spans="1:2">
      <c r="A1064" s="4">
        <v>1059</v>
      </c>
      <c r="B1064" s="6" t="str">
        <f>"00223877"</f>
        <v>00223877</v>
      </c>
    </row>
    <row r="1065" spans="1:2">
      <c r="A1065" s="4">
        <v>1060</v>
      </c>
      <c r="B1065" s="6" t="str">
        <f>"00223910"</f>
        <v>00223910</v>
      </c>
    </row>
    <row r="1066" spans="1:2">
      <c r="A1066" s="4">
        <v>1061</v>
      </c>
      <c r="B1066" s="6" t="str">
        <f>"00224023"</f>
        <v>00224023</v>
      </c>
    </row>
    <row r="1067" spans="1:2">
      <c r="A1067" s="4">
        <v>1062</v>
      </c>
      <c r="B1067" s="6" t="str">
        <f>"00224035"</f>
        <v>00224035</v>
      </c>
    </row>
    <row r="1068" spans="1:2">
      <c r="A1068" s="4">
        <v>1063</v>
      </c>
      <c r="B1068" s="6" t="str">
        <f>"00224102"</f>
        <v>00224102</v>
      </c>
    </row>
    <row r="1069" spans="1:2">
      <c r="A1069" s="4">
        <v>1064</v>
      </c>
      <c r="B1069" s="6" t="str">
        <f>"00224112"</f>
        <v>00224112</v>
      </c>
    </row>
    <row r="1070" spans="1:2">
      <c r="A1070" s="4">
        <v>1065</v>
      </c>
      <c r="B1070" s="6" t="str">
        <f>"00224334"</f>
        <v>00224334</v>
      </c>
    </row>
    <row r="1071" spans="1:2">
      <c r="A1071" s="4">
        <v>1066</v>
      </c>
      <c r="B1071" s="6" t="str">
        <f>"00224414"</f>
        <v>00224414</v>
      </c>
    </row>
    <row r="1072" spans="1:2">
      <c r="A1072" s="4">
        <v>1067</v>
      </c>
      <c r="B1072" s="6" t="str">
        <f>"00224448"</f>
        <v>00224448</v>
      </c>
    </row>
    <row r="1073" spans="1:2">
      <c r="A1073" s="4">
        <v>1068</v>
      </c>
      <c r="B1073" s="6" t="str">
        <f>"00224480"</f>
        <v>00224480</v>
      </c>
    </row>
    <row r="1074" spans="1:2">
      <c r="A1074" s="4">
        <v>1069</v>
      </c>
      <c r="B1074" s="6" t="str">
        <f>"00224514"</f>
        <v>00224514</v>
      </c>
    </row>
    <row r="1075" spans="1:2">
      <c r="A1075" s="4">
        <v>1070</v>
      </c>
      <c r="B1075" s="6" t="str">
        <f>"00224562"</f>
        <v>00224562</v>
      </c>
    </row>
    <row r="1076" spans="1:2">
      <c r="A1076" s="4">
        <v>1071</v>
      </c>
      <c r="B1076" s="6" t="str">
        <f>"00224594"</f>
        <v>00224594</v>
      </c>
    </row>
    <row r="1077" spans="1:2">
      <c r="A1077" s="4">
        <v>1072</v>
      </c>
      <c r="B1077" s="6" t="str">
        <f>"00224695"</f>
        <v>00224695</v>
      </c>
    </row>
    <row r="1078" spans="1:2">
      <c r="A1078" s="4">
        <v>1073</v>
      </c>
      <c r="B1078" s="6" t="str">
        <f>"00224762"</f>
        <v>00224762</v>
      </c>
    </row>
    <row r="1079" spans="1:2">
      <c r="A1079" s="4">
        <v>1074</v>
      </c>
      <c r="B1079" s="6" t="str">
        <f>"00224773"</f>
        <v>00224773</v>
      </c>
    </row>
    <row r="1080" spans="1:2">
      <c r="A1080" s="4">
        <v>1075</v>
      </c>
      <c r="B1080" s="6" t="str">
        <f>"00224894"</f>
        <v>00224894</v>
      </c>
    </row>
    <row r="1081" spans="1:2">
      <c r="A1081" s="4">
        <v>1076</v>
      </c>
      <c r="B1081" s="6" t="str">
        <f>"00224902"</f>
        <v>00224902</v>
      </c>
    </row>
    <row r="1082" spans="1:2">
      <c r="A1082" s="4">
        <v>1077</v>
      </c>
      <c r="B1082" s="6" t="str">
        <f>"00224921"</f>
        <v>00224921</v>
      </c>
    </row>
    <row r="1083" spans="1:2">
      <c r="A1083" s="4">
        <v>1078</v>
      </c>
      <c r="B1083" s="6" t="str">
        <f>"00224962"</f>
        <v>00224962</v>
      </c>
    </row>
    <row r="1084" spans="1:2">
      <c r="A1084" s="4">
        <v>1079</v>
      </c>
      <c r="B1084" s="6" t="str">
        <f>"00225037"</f>
        <v>00225037</v>
      </c>
    </row>
    <row r="1085" spans="1:2">
      <c r="A1085" s="4">
        <v>1080</v>
      </c>
      <c r="B1085" s="6" t="str">
        <f>"00225080"</f>
        <v>00225080</v>
      </c>
    </row>
    <row r="1086" spans="1:2">
      <c r="A1086" s="4">
        <v>1081</v>
      </c>
      <c r="B1086" s="6" t="str">
        <f>"00225137"</f>
        <v>00225137</v>
      </c>
    </row>
    <row r="1087" spans="1:2">
      <c r="A1087" s="4">
        <v>1082</v>
      </c>
      <c r="B1087" s="6" t="str">
        <f>"00225325"</f>
        <v>00225325</v>
      </c>
    </row>
    <row r="1088" spans="1:2">
      <c r="A1088" s="4">
        <v>1083</v>
      </c>
      <c r="B1088" s="6" t="str">
        <f>"00225357"</f>
        <v>00225357</v>
      </c>
    </row>
    <row r="1089" spans="1:2">
      <c r="A1089" s="4">
        <v>1084</v>
      </c>
      <c r="B1089" s="6" t="str">
        <f>"00225693"</f>
        <v>00225693</v>
      </c>
    </row>
    <row r="1090" spans="1:2">
      <c r="A1090" s="4">
        <v>1085</v>
      </c>
      <c r="B1090" s="6" t="str">
        <f>"00225736"</f>
        <v>00225736</v>
      </c>
    </row>
    <row r="1091" spans="1:2">
      <c r="A1091" s="4">
        <v>1086</v>
      </c>
      <c r="B1091" s="6" t="str">
        <f>"00225810"</f>
        <v>00225810</v>
      </c>
    </row>
    <row r="1092" spans="1:2">
      <c r="A1092" s="4">
        <v>1087</v>
      </c>
      <c r="B1092" s="6" t="str">
        <f>"00225879"</f>
        <v>00225879</v>
      </c>
    </row>
    <row r="1093" spans="1:2">
      <c r="A1093" s="4">
        <v>1088</v>
      </c>
      <c r="B1093" s="6" t="str">
        <f>"00226119"</f>
        <v>00226119</v>
      </c>
    </row>
    <row r="1094" spans="1:2">
      <c r="A1094" s="4">
        <v>1089</v>
      </c>
      <c r="B1094" s="6" t="str">
        <f>"00226416"</f>
        <v>00226416</v>
      </c>
    </row>
    <row r="1095" spans="1:2">
      <c r="A1095" s="4">
        <v>1090</v>
      </c>
      <c r="B1095" s="6" t="str">
        <f>"00226524"</f>
        <v>00226524</v>
      </c>
    </row>
    <row r="1096" spans="1:2">
      <c r="A1096" s="4">
        <v>1091</v>
      </c>
      <c r="B1096" s="6" t="str">
        <f>"00226527"</f>
        <v>00226527</v>
      </c>
    </row>
    <row r="1097" spans="1:2">
      <c r="A1097" s="4">
        <v>1092</v>
      </c>
      <c r="B1097" s="6" t="str">
        <f>"00226768"</f>
        <v>00226768</v>
      </c>
    </row>
    <row r="1098" spans="1:2">
      <c r="A1098" s="4">
        <v>1093</v>
      </c>
      <c r="B1098" s="6" t="str">
        <f>"00226774"</f>
        <v>00226774</v>
      </c>
    </row>
    <row r="1099" spans="1:2">
      <c r="A1099" s="4">
        <v>1094</v>
      </c>
      <c r="B1099" s="6" t="str">
        <f>"00226872"</f>
        <v>00226872</v>
      </c>
    </row>
    <row r="1100" spans="1:2">
      <c r="A1100" s="4">
        <v>1095</v>
      </c>
      <c r="B1100" s="6" t="str">
        <f>"00226911"</f>
        <v>00226911</v>
      </c>
    </row>
    <row r="1101" spans="1:2">
      <c r="A1101" s="4">
        <v>1096</v>
      </c>
      <c r="B1101" s="6" t="str">
        <f>"00227411"</f>
        <v>00227411</v>
      </c>
    </row>
    <row r="1102" spans="1:2">
      <c r="A1102" s="4">
        <v>1097</v>
      </c>
      <c r="B1102" s="6" t="str">
        <f>"00227461"</f>
        <v>00227461</v>
      </c>
    </row>
    <row r="1103" spans="1:2">
      <c r="A1103" s="4">
        <v>1098</v>
      </c>
      <c r="B1103" s="6" t="str">
        <f>"00227595"</f>
        <v>00227595</v>
      </c>
    </row>
    <row r="1104" spans="1:2">
      <c r="A1104" s="4">
        <v>1099</v>
      </c>
      <c r="B1104" s="6" t="str">
        <f>"00227597"</f>
        <v>00227597</v>
      </c>
    </row>
    <row r="1105" spans="1:2">
      <c r="A1105" s="4">
        <v>1100</v>
      </c>
      <c r="B1105" s="6" t="str">
        <f>"00227716"</f>
        <v>00227716</v>
      </c>
    </row>
    <row r="1106" spans="1:2">
      <c r="A1106" s="4">
        <v>1101</v>
      </c>
      <c r="B1106" s="6" t="str">
        <f>"00227752"</f>
        <v>00227752</v>
      </c>
    </row>
    <row r="1107" spans="1:2">
      <c r="A1107" s="4">
        <v>1102</v>
      </c>
      <c r="B1107" s="6" t="str">
        <f>"00227764"</f>
        <v>00227764</v>
      </c>
    </row>
    <row r="1108" spans="1:2">
      <c r="A1108" s="4">
        <v>1103</v>
      </c>
      <c r="B1108" s="6" t="str">
        <f>"00227824"</f>
        <v>00227824</v>
      </c>
    </row>
    <row r="1109" spans="1:2">
      <c r="A1109" s="4">
        <v>1104</v>
      </c>
      <c r="B1109" s="6" t="str">
        <f>"00227876"</f>
        <v>00227876</v>
      </c>
    </row>
    <row r="1110" spans="1:2">
      <c r="A1110" s="4">
        <v>1105</v>
      </c>
      <c r="B1110" s="6" t="str">
        <f>"00228024"</f>
        <v>00228024</v>
      </c>
    </row>
    <row r="1111" spans="1:2">
      <c r="A1111" s="4">
        <v>1106</v>
      </c>
      <c r="B1111" s="6" t="str">
        <f>"00228094"</f>
        <v>00228094</v>
      </c>
    </row>
    <row r="1112" spans="1:2">
      <c r="A1112" s="4">
        <v>1107</v>
      </c>
      <c r="B1112" s="6" t="str">
        <f>"00228396"</f>
        <v>00228396</v>
      </c>
    </row>
    <row r="1113" spans="1:2">
      <c r="A1113" s="4">
        <v>1108</v>
      </c>
      <c r="B1113" s="6" t="str">
        <f>"00228501"</f>
        <v>00228501</v>
      </c>
    </row>
    <row r="1114" spans="1:2">
      <c r="A1114" s="4">
        <v>1109</v>
      </c>
      <c r="B1114" s="6" t="str">
        <f>"00228521"</f>
        <v>00228521</v>
      </c>
    </row>
    <row r="1115" spans="1:2">
      <c r="A1115" s="4">
        <v>1110</v>
      </c>
      <c r="B1115" s="6" t="str">
        <f>"00228590"</f>
        <v>00228590</v>
      </c>
    </row>
    <row r="1116" spans="1:2">
      <c r="A1116" s="4">
        <v>1111</v>
      </c>
      <c r="B1116" s="6" t="str">
        <f>"00228598"</f>
        <v>00228598</v>
      </c>
    </row>
    <row r="1117" spans="1:2">
      <c r="A1117" s="4">
        <v>1112</v>
      </c>
      <c r="B1117" s="6" t="str">
        <f>"00228607"</f>
        <v>00228607</v>
      </c>
    </row>
    <row r="1118" spans="1:2">
      <c r="A1118" s="4">
        <v>1113</v>
      </c>
      <c r="B1118" s="6" t="str">
        <f>"00228640"</f>
        <v>00228640</v>
      </c>
    </row>
    <row r="1119" spans="1:2">
      <c r="A1119" s="4">
        <v>1114</v>
      </c>
      <c r="B1119" s="6" t="str">
        <f>"00228779"</f>
        <v>00228779</v>
      </c>
    </row>
    <row r="1120" spans="1:2">
      <c r="A1120" s="4">
        <v>1115</v>
      </c>
      <c r="B1120" s="6" t="str">
        <f>"00228811"</f>
        <v>00228811</v>
      </c>
    </row>
    <row r="1121" spans="1:2">
      <c r="A1121" s="4">
        <v>1116</v>
      </c>
      <c r="B1121" s="6" t="str">
        <f>"00228858"</f>
        <v>00228858</v>
      </c>
    </row>
    <row r="1122" spans="1:2">
      <c r="A1122" s="4">
        <v>1117</v>
      </c>
      <c r="B1122" s="6" t="str">
        <f>"00228934"</f>
        <v>00228934</v>
      </c>
    </row>
    <row r="1123" spans="1:2">
      <c r="A1123" s="4">
        <v>1118</v>
      </c>
      <c r="B1123" s="6" t="str">
        <f>"00229025"</f>
        <v>00229025</v>
      </c>
    </row>
    <row r="1124" spans="1:2">
      <c r="A1124" s="4">
        <v>1119</v>
      </c>
      <c r="B1124" s="6" t="str">
        <f>"00229035"</f>
        <v>00229035</v>
      </c>
    </row>
    <row r="1125" spans="1:2">
      <c r="A1125" s="4">
        <v>1120</v>
      </c>
      <c r="B1125" s="6" t="str">
        <f>"00229149"</f>
        <v>00229149</v>
      </c>
    </row>
    <row r="1126" spans="1:2">
      <c r="A1126" s="4">
        <v>1121</v>
      </c>
      <c r="B1126" s="6" t="str">
        <f>"00229281"</f>
        <v>00229281</v>
      </c>
    </row>
    <row r="1127" spans="1:2">
      <c r="A1127" s="4">
        <v>1122</v>
      </c>
      <c r="B1127" s="6" t="str">
        <f>"00229340"</f>
        <v>00229340</v>
      </c>
    </row>
    <row r="1128" spans="1:2">
      <c r="A1128" s="4">
        <v>1123</v>
      </c>
      <c r="B1128" s="6" t="str">
        <f>"00229378"</f>
        <v>00229378</v>
      </c>
    </row>
    <row r="1129" spans="1:2">
      <c r="A1129" s="4">
        <v>1124</v>
      </c>
      <c r="B1129" s="6" t="str">
        <f>"00229432"</f>
        <v>00229432</v>
      </c>
    </row>
    <row r="1130" spans="1:2">
      <c r="A1130" s="4">
        <v>1125</v>
      </c>
      <c r="B1130" s="6" t="str">
        <f>"00229510"</f>
        <v>00229510</v>
      </c>
    </row>
    <row r="1131" spans="1:2">
      <c r="A1131" s="4">
        <v>1126</v>
      </c>
      <c r="B1131" s="6" t="str">
        <f>"00229642"</f>
        <v>00229642</v>
      </c>
    </row>
    <row r="1132" spans="1:2">
      <c r="A1132" s="4">
        <v>1127</v>
      </c>
      <c r="B1132" s="6" t="str">
        <f>"00229855"</f>
        <v>00229855</v>
      </c>
    </row>
    <row r="1133" spans="1:2">
      <c r="A1133" s="4">
        <v>1128</v>
      </c>
      <c r="B1133" s="6" t="str">
        <f>"00229867"</f>
        <v>00229867</v>
      </c>
    </row>
    <row r="1134" spans="1:2">
      <c r="A1134" s="4">
        <v>1129</v>
      </c>
      <c r="B1134" s="6" t="str">
        <f>"00229992"</f>
        <v>00229992</v>
      </c>
    </row>
    <row r="1135" spans="1:2">
      <c r="A1135" s="4">
        <v>1130</v>
      </c>
      <c r="B1135" s="6" t="str">
        <f>"00230189"</f>
        <v>00230189</v>
      </c>
    </row>
    <row r="1136" spans="1:2">
      <c r="A1136" s="4">
        <v>1131</v>
      </c>
      <c r="B1136" s="6" t="str">
        <f>"00230294"</f>
        <v>00230294</v>
      </c>
    </row>
    <row r="1137" spans="1:2">
      <c r="A1137" s="4">
        <v>1132</v>
      </c>
      <c r="B1137" s="6" t="str">
        <f>"00230538"</f>
        <v>00230538</v>
      </c>
    </row>
    <row r="1138" spans="1:2">
      <c r="A1138" s="4">
        <v>1133</v>
      </c>
      <c r="B1138" s="6" t="str">
        <f>"00230550"</f>
        <v>00230550</v>
      </c>
    </row>
    <row r="1139" spans="1:2">
      <c r="A1139" s="4">
        <v>1134</v>
      </c>
      <c r="B1139" s="6" t="str">
        <f>"00230702"</f>
        <v>00230702</v>
      </c>
    </row>
    <row r="1140" spans="1:2">
      <c r="A1140" s="4">
        <v>1135</v>
      </c>
      <c r="B1140" s="6" t="str">
        <f>"00230803"</f>
        <v>00230803</v>
      </c>
    </row>
    <row r="1141" spans="1:2">
      <c r="A1141" s="4">
        <v>1136</v>
      </c>
      <c r="B1141" s="6" t="str">
        <f>"00230842"</f>
        <v>00230842</v>
      </c>
    </row>
    <row r="1142" spans="1:2">
      <c r="A1142" s="4">
        <v>1137</v>
      </c>
      <c r="B1142" s="6" t="str">
        <f>"00230935"</f>
        <v>00230935</v>
      </c>
    </row>
    <row r="1143" spans="1:2">
      <c r="A1143" s="4">
        <v>1138</v>
      </c>
      <c r="B1143" s="6" t="str">
        <f>"00230962"</f>
        <v>00230962</v>
      </c>
    </row>
    <row r="1144" spans="1:2">
      <c r="A1144" s="4">
        <v>1139</v>
      </c>
      <c r="B1144" s="6" t="str">
        <f>"00231057"</f>
        <v>00231057</v>
      </c>
    </row>
    <row r="1145" spans="1:2">
      <c r="A1145" s="4">
        <v>1140</v>
      </c>
      <c r="B1145" s="6" t="str">
        <f>"00231493"</f>
        <v>00231493</v>
      </c>
    </row>
    <row r="1146" spans="1:2">
      <c r="A1146" s="4">
        <v>1141</v>
      </c>
      <c r="B1146" s="6" t="str">
        <f>"00231836"</f>
        <v>00231836</v>
      </c>
    </row>
    <row r="1147" spans="1:2">
      <c r="A1147" s="4">
        <v>1142</v>
      </c>
      <c r="B1147" s="6" t="str">
        <f>"00231882"</f>
        <v>00231882</v>
      </c>
    </row>
    <row r="1148" spans="1:2">
      <c r="A1148" s="4">
        <v>1143</v>
      </c>
      <c r="B1148" s="6" t="str">
        <f>"00232030"</f>
        <v>00232030</v>
      </c>
    </row>
    <row r="1149" spans="1:2">
      <c r="A1149" s="4">
        <v>1144</v>
      </c>
      <c r="B1149" s="6" t="str">
        <f>"00232568"</f>
        <v>00232568</v>
      </c>
    </row>
    <row r="1150" spans="1:2">
      <c r="A1150" s="4">
        <v>1145</v>
      </c>
      <c r="B1150" s="6" t="str">
        <f>"00232737"</f>
        <v>00232737</v>
      </c>
    </row>
    <row r="1151" spans="1:2">
      <c r="A1151" s="4">
        <v>1146</v>
      </c>
      <c r="B1151" s="6" t="str">
        <f>"00232832"</f>
        <v>00232832</v>
      </c>
    </row>
    <row r="1152" spans="1:2">
      <c r="A1152" s="4">
        <v>1147</v>
      </c>
      <c r="B1152" s="6" t="str">
        <f>"00233468"</f>
        <v>00233468</v>
      </c>
    </row>
    <row r="1153" spans="1:2">
      <c r="A1153" s="4">
        <v>1148</v>
      </c>
      <c r="B1153" s="6" t="str">
        <f>"00233604"</f>
        <v>00233604</v>
      </c>
    </row>
    <row r="1154" spans="1:2">
      <c r="A1154" s="4">
        <v>1149</v>
      </c>
      <c r="B1154" s="6" t="str">
        <f>"00233728"</f>
        <v>00233728</v>
      </c>
    </row>
    <row r="1155" spans="1:2">
      <c r="A1155" s="4">
        <v>1150</v>
      </c>
      <c r="B1155" s="6" t="str">
        <f>"00234319"</f>
        <v>00234319</v>
      </c>
    </row>
    <row r="1156" spans="1:2">
      <c r="A1156" s="4">
        <v>1151</v>
      </c>
      <c r="B1156" s="6" t="str">
        <f>"00234716"</f>
        <v>00234716</v>
      </c>
    </row>
    <row r="1157" spans="1:2">
      <c r="A1157" s="4">
        <v>1152</v>
      </c>
      <c r="B1157" s="6" t="str">
        <f>"00234830"</f>
        <v>00234830</v>
      </c>
    </row>
    <row r="1158" spans="1:2">
      <c r="A1158" s="4">
        <v>1153</v>
      </c>
      <c r="B1158" s="6" t="str">
        <f>"00237751"</f>
        <v>00237751</v>
      </c>
    </row>
    <row r="1159" spans="1:2">
      <c r="A1159" s="4">
        <v>1154</v>
      </c>
      <c r="B1159" s="6" t="str">
        <f>"00239651"</f>
        <v>00239651</v>
      </c>
    </row>
    <row r="1160" spans="1:2">
      <c r="A1160" s="4">
        <v>1155</v>
      </c>
      <c r="B1160" s="6" t="str">
        <f>"00246655"</f>
        <v>00246655</v>
      </c>
    </row>
    <row r="1161" spans="1:2">
      <c r="A1161" s="4">
        <v>1156</v>
      </c>
      <c r="B1161" s="6" t="str">
        <f>"00247214"</f>
        <v>00247214</v>
      </c>
    </row>
    <row r="1162" spans="1:2">
      <c r="A1162" s="4">
        <v>1157</v>
      </c>
      <c r="B1162" s="6" t="str">
        <f>"00248213"</f>
        <v>00248213</v>
      </c>
    </row>
    <row r="1163" spans="1:2">
      <c r="A1163" s="4">
        <v>1158</v>
      </c>
      <c r="B1163" s="6" t="str">
        <f>"00248661"</f>
        <v>00248661</v>
      </c>
    </row>
    <row r="1164" spans="1:2">
      <c r="A1164" s="4">
        <v>1159</v>
      </c>
      <c r="B1164" s="6" t="str">
        <f>"00249693"</f>
        <v>00249693</v>
      </c>
    </row>
    <row r="1165" spans="1:2">
      <c r="A1165" s="4">
        <v>1160</v>
      </c>
      <c r="B1165" s="6" t="str">
        <f>"00250520"</f>
        <v>00250520</v>
      </c>
    </row>
    <row r="1166" spans="1:2">
      <c r="A1166" s="4">
        <v>1161</v>
      </c>
      <c r="B1166" s="6" t="str">
        <f>"00250889"</f>
        <v>00250889</v>
      </c>
    </row>
    <row r="1167" spans="1:2">
      <c r="A1167" s="4">
        <v>1162</v>
      </c>
      <c r="B1167" s="6" t="str">
        <f>"00250919"</f>
        <v>00250919</v>
      </c>
    </row>
    <row r="1168" spans="1:2">
      <c r="A1168" s="4">
        <v>1163</v>
      </c>
      <c r="B1168" s="6" t="str">
        <f>"00252337"</f>
        <v>00252337</v>
      </c>
    </row>
    <row r="1169" spans="1:2">
      <c r="A1169" s="4">
        <v>1164</v>
      </c>
      <c r="B1169" s="6" t="str">
        <f>"00253120"</f>
        <v>00253120</v>
      </c>
    </row>
    <row r="1170" spans="1:2">
      <c r="A1170" s="4">
        <v>1165</v>
      </c>
      <c r="B1170" s="6" t="str">
        <f>"00255057"</f>
        <v>00255057</v>
      </c>
    </row>
    <row r="1171" spans="1:2">
      <c r="A1171" s="4">
        <v>1166</v>
      </c>
      <c r="B1171" s="6" t="str">
        <f>"00255815"</f>
        <v>00255815</v>
      </c>
    </row>
    <row r="1172" spans="1:2">
      <c r="A1172" s="4">
        <v>1167</v>
      </c>
      <c r="B1172" s="6" t="str">
        <f>"00257321"</f>
        <v>00257321</v>
      </c>
    </row>
    <row r="1173" spans="1:2">
      <c r="A1173" s="4">
        <v>1168</v>
      </c>
      <c r="B1173" s="6" t="str">
        <f>"00260818"</f>
        <v>00260818</v>
      </c>
    </row>
    <row r="1174" spans="1:2">
      <c r="A1174" s="4">
        <v>1169</v>
      </c>
      <c r="B1174" s="6" t="str">
        <f>"00262066"</f>
        <v>00262066</v>
      </c>
    </row>
    <row r="1175" spans="1:2">
      <c r="A1175" s="4">
        <v>1170</v>
      </c>
      <c r="B1175" s="6" t="str">
        <f>"00262889"</f>
        <v>00262889</v>
      </c>
    </row>
    <row r="1176" spans="1:2">
      <c r="A1176" s="4">
        <v>1171</v>
      </c>
      <c r="B1176" s="6" t="str">
        <f>"00262959"</f>
        <v>00262959</v>
      </c>
    </row>
    <row r="1177" spans="1:2">
      <c r="A1177" s="4">
        <v>1172</v>
      </c>
      <c r="B1177" s="6" t="str">
        <f>"00265718"</f>
        <v>00265718</v>
      </c>
    </row>
    <row r="1178" spans="1:2">
      <c r="A1178" s="4">
        <v>1173</v>
      </c>
      <c r="B1178" s="6" t="str">
        <f>"00269824"</f>
        <v>00269824</v>
      </c>
    </row>
    <row r="1179" spans="1:2">
      <c r="A1179" s="4">
        <v>1174</v>
      </c>
      <c r="B1179" s="6" t="str">
        <f>"00273075"</f>
        <v>00273075</v>
      </c>
    </row>
    <row r="1180" spans="1:2">
      <c r="A1180" s="4">
        <v>1175</v>
      </c>
      <c r="B1180" s="6" t="str">
        <f>"00273656"</f>
        <v>00273656</v>
      </c>
    </row>
    <row r="1181" spans="1:2">
      <c r="A1181" s="4">
        <v>1176</v>
      </c>
      <c r="B1181" s="6" t="str">
        <f>"00274366"</f>
        <v>00274366</v>
      </c>
    </row>
    <row r="1182" spans="1:2">
      <c r="A1182" s="4">
        <v>1177</v>
      </c>
      <c r="B1182" s="6" t="str">
        <f>"00275298"</f>
        <v>00275298</v>
      </c>
    </row>
    <row r="1183" spans="1:2">
      <c r="A1183" s="4">
        <v>1178</v>
      </c>
      <c r="B1183" s="6" t="str">
        <f>"00278191"</f>
        <v>00278191</v>
      </c>
    </row>
    <row r="1184" spans="1:2">
      <c r="A1184" s="4">
        <v>1179</v>
      </c>
      <c r="B1184" s="6" t="str">
        <f>"00278504"</f>
        <v>00278504</v>
      </c>
    </row>
    <row r="1185" spans="1:2">
      <c r="A1185" s="4">
        <v>1180</v>
      </c>
      <c r="B1185" s="6" t="str">
        <f>"00281987"</f>
        <v>00281987</v>
      </c>
    </row>
    <row r="1186" spans="1:2">
      <c r="A1186" s="4">
        <v>1181</v>
      </c>
      <c r="B1186" s="6" t="str">
        <f>"00285791"</f>
        <v>00285791</v>
      </c>
    </row>
    <row r="1187" spans="1:2">
      <c r="A1187" s="4">
        <v>1182</v>
      </c>
      <c r="B1187" s="6" t="str">
        <f>"00285941"</f>
        <v>00285941</v>
      </c>
    </row>
    <row r="1188" spans="1:2">
      <c r="A1188" s="4">
        <v>1183</v>
      </c>
      <c r="B1188" s="6" t="str">
        <f>"00288828"</f>
        <v>00288828</v>
      </c>
    </row>
    <row r="1189" spans="1:2">
      <c r="A1189" s="4">
        <v>1184</v>
      </c>
      <c r="B1189" s="6" t="str">
        <f>"00289935"</f>
        <v>00289935</v>
      </c>
    </row>
    <row r="1190" spans="1:2">
      <c r="A1190" s="4">
        <v>1185</v>
      </c>
      <c r="B1190" s="6" t="str">
        <f>"00290782"</f>
        <v>00290782</v>
      </c>
    </row>
    <row r="1191" spans="1:2">
      <c r="A1191" s="4">
        <v>1186</v>
      </c>
      <c r="B1191" s="6" t="str">
        <f>"00295023"</f>
        <v>00295023</v>
      </c>
    </row>
    <row r="1192" spans="1:2">
      <c r="A1192" s="4">
        <v>1187</v>
      </c>
      <c r="B1192" s="6" t="str">
        <f>"00295845"</f>
        <v>00295845</v>
      </c>
    </row>
    <row r="1193" spans="1:2">
      <c r="A1193" s="4">
        <v>1188</v>
      </c>
      <c r="B1193" s="6" t="str">
        <f>"00296342"</f>
        <v>00296342</v>
      </c>
    </row>
    <row r="1194" spans="1:2">
      <c r="A1194" s="4">
        <v>1189</v>
      </c>
      <c r="B1194" s="6" t="str">
        <f>"00297556"</f>
        <v>00297556</v>
      </c>
    </row>
    <row r="1195" spans="1:2">
      <c r="A1195" s="4">
        <v>1190</v>
      </c>
      <c r="B1195" s="6" t="str">
        <f>"00298246"</f>
        <v>00298246</v>
      </c>
    </row>
    <row r="1196" spans="1:2">
      <c r="A1196" s="4">
        <v>1191</v>
      </c>
      <c r="B1196" s="6" t="str">
        <f>"00299136"</f>
        <v>00299136</v>
      </c>
    </row>
    <row r="1197" spans="1:2">
      <c r="A1197" s="4">
        <v>1192</v>
      </c>
      <c r="B1197" s="6" t="str">
        <f>"00299516"</f>
        <v>00299516</v>
      </c>
    </row>
    <row r="1198" spans="1:2">
      <c r="A1198" s="4">
        <v>1193</v>
      </c>
      <c r="B1198" s="6" t="str">
        <f>"00306710"</f>
        <v>00306710</v>
      </c>
    </row>
    <row r="1199" spans="1:2">
      <c r="A1199" s="4">
        <v>1194</v>
      </c>
      <c r="B1199" s="6" t="str">
        <f>"00307130"</f>
        <v>00307130</v>
      </c>
    </row>
    <row r="1200" spans="1:2">
      <c r="A1200" s="4">
        <v>1195</v>
      </c>
      <c r="B1200" s="6" t="str">
        <f>"00312870"</f>
        <v>00312870</v>
      </c>
    </row>
    <row r="1201" spans="1:2">
      <c r="A1201" s="4">
        <v>1196</v>
      </c>
      <c r="B1201" s="6" t="str">
        <f>"00314292"</f>
        <v>00314292</v>
      </c>
    </row>
    <row r="1202" spans="1:2">
      <c r="A1202" s="4">
        <v>1197</v>
      </c>
      <c r="B1202" s="6" t="str">
        <f>"00315809"</f>
        <v>00315809</v>
      </c>
    </row>
    <row r="1203" spans="1:2">
      <c r="A1203" s="4">
        <v>1198</v>
      </c>
      <c r="B1203" s="6" t="str">
        <f>"00316139"</f>
        <v>00316139</v>
      </c>
    </row>
    <row r="1204" spans="1:2">
      <c r="A1204" s="4">
        <v>1199</v>
      </c>
      <c r="B1204" s="6" t="str">
        <f>"00316581"</f>
        <v>00316581</v>
      </c>
    </row>
    <row r="1205" spans="1:2">
      <c r="A1205" s="4">
        <v>1200</v>
      </c>
      <c r="B1205" s="6" t="str">
        <f>"00319404"</f>
        <v>00319404</v>
      </c>
    </row>
    <row r="1206" spans="1:2">
      <c r="A1206" s="4">
        <v>1201</v>
      </c>
      <c r="B1206" s="6" t="str">
        <f>"00319445"</f>
        <v>00319445</v>
      </c>
    </row>
    <row r="1207" spans="1:2">
      <c r="A1207" s="4">
        <v>1202</v>
      </c>
      <c r="B1207" s="6" t="str">
        <f>"00320218"</f>
        <v>00320218</v>
      </c>
    </row>
    <row r="1208" spans="1:2">
      <c r="A1208" s="4">
        <v>1203</v>
      </c>
      <c r="B1208" s="6" t="str">
        <f>"00321391"</f>
        <v>00321391</v>
      </c>
    </row>
    <row r="1209" spans="1:2">
      <c r="A1209" s="4">
        <v>1204</v>
      </c>
      <c r="B1209" s="6" t="str">
        <f>"00321887"</f>
        <v>00321887</v>
      </c>
    </row>
    <row r="1210" spans="1:2">
      <c r="A1210" s="4">
        <v>1205</v>
      </c>
      <c r="B1210" s="6" t="str">
        <f>"00323342"</f>
        <v>00323342</v>
      </c>
    </row>
    <row r="1211" spans="1:2">
      <c r="A1211" s="4">
        <v>1206</v>
      </c>
      <c r="B1211" s="6" t="str">
        <f>"00328580"</f>
        <v>00328580</v>
      </c>
    </row>
    <row r="1212" spans="1:2">
      <c r="A1212" s="4">
        <v>1207</v>
      </c>
      <c r="B1212" s="6" t="str">
        <f>"00330714"</f>
        <v>00330714</v>
      </c>
    </row>
    <row r="1213" spans="1:2">
      <c r="A1213" s="4">
        <v>1208</v>
      </c>
      <c r="B1213" s="6" t="str">
        <f>"00330890"</f>
        <v>00330890</v>
      </c>
    </row>
    <row r="1214" spans="1:2">
      <c r="A1214" s="4">
        <v>1209</v>
      </c>
      <c r="B1214" s="6" t="str">
        <f>"00332638"</f>
        <v>00332638</v>
      </c>
    </row>
    <row r="1215" spans="1:2">
      <c r="A1215" s="4">
        <v>1210</v>
      </c>
      <c r="B1215" s="6" t="str">
        <f>"00335416"</f>
        <v>00335416</v>
      </c>
    </row>
    <row r="1216" spans="1:2">
      <c r="A1216" s="4">
        <v>1211</v>
      </c>
      <c r="B1216" s="6" t="str">
        <f>"00337911"</f>
        <v>00337911</v>
      </c>
    </row>
    <row r="1217" spans="1:2">
      <c r="A1217" s="4">
        <v>1212</v>
      </c>
      <c r="B1217" s="6" t="str">
        <f>"00338255"</f>
        <v>00338255</v>
      </c>
    </row>
    <row r="1218" spans="1:2">
      <c r="A1218" s="4">
        <v>1213</v>
      </c>
      <c r="B1218" s="6" t="str">
        <f>"00338962"</f>
        <v>00338962</v>
      </c>
    </row>
    <row r="1219" spans="1:2">
      <c r="A1219" s="4">
        <v>1214</v>
      </c>
      <c r="B1219" s="6" t="str">
        <f>"00339150"</f>
        <v>00339150</v>
      </c>
    </row>
    <row r="1220" spans="1:2">
      <c r="A1220" s="4">
        <v>1215</v>
      </c>
      <c r="B1220" s="6" t="str">
        <f>"00339814"</f>
        <v>00339814</v>
      </c>
    </row>
    <row r="1221" spans="1:2">
      <c r="A1221" s="4">
        <v>1216</v>
      </c>
      <c r="B1221" s="6" t="str">
        <f>"00341284"</f>
        <v>00341284</v>
      </c>
    </row>
    <row r="1222" spans="1:2">
      <c r="A1222" s="4">
        <v>1217</v>
      </c>
      <c r="B1222" s="6" t="str">
        <f>"00345491"</f>
        <v>00345491</v>
      </c>
    </row>
    <row r="1223" spans="1:2">
      <c r="A1223" s="4">
        <v>1218</v>
      </c>
      <c r="B1223" s="6" t="str">
        <f>"00345730"</f>
        <v>00345730</v>
      </c>
    </row>
    <row r="1224" spans="1:2">
      <c r="A1224" s="4">
        <v>1219</v>
      </c>
      <c r="B1224" s="6" t="str">
        <f>"00349215"</f>
        <v>00349215</v>
      </c>
    </row>
    <row r="1225" spans="1:2">
      <c r="A1225" s="4">
        <v>1220</v>
      </c>
      <c r="B1225" s="6" t="str">
        <f>"00354300"</f>
        <v>00354300</v>
      </c>
    </row>
    <row r="1226" spans="1:2">
      <c r="A1226" s="4">
        <v>1221</v>
      </c>
      <c r="B1226" s="6" t="str">
        <f>"00354726"</f>
        <v>00354726</v>
      </c>
    </row>
    <row r="1227" spans="1:2">
      <c r="A1227" s="4">
        <v>1222</v>
      </c>
      <c r="B1227" s="6" t="str">
        <f>"00358000"</f>
        <v>00358000</v>
      </c>
    </row>
    <row r="1228" spans="1:2">
      <c r="A1228" s="4">
        <v>1223</v>
      </c>
      <c r="B1228" s="6" t="str">
        <f>"00360405"</f>
        <v>00360405</v>
      </c>
    </row>
    <row r="1229" spans="1:2">
      <c r="A1229" s="4">
        <v>1224</v>
      </c>
      <c r="B1229" s="6" t="str">
        <f>"00360589"</f>
        <v>00360589</v>
      </c>
    </row>
    <row r="1230" spans="1:2">
      <c r="A1230" s="4">
        <v>1225</v>
      </c>
      <c r="B1230" s="6" t="str">
        <f>"00362187"</f>
        <v>00362187</v>
      </c>
    </row>
    <row r="1231" spans="1:2">
      <c r="A1231" s="4">
        <v>1226</v>
      </c>
      <c r="B1231" s="6" t="str">
        <f>"00362886"</f>
        <v>00362886</v>
      </c>
    </row>
    <row r="1232" spans="1:2">
      <c r="A1232" s="4">
        <v>1227</v>
      </c>
      <c r="B1232" s="6" t="str">
        <f>"00366199"</f>
        <v>00366199</v>
      </c>
    </row>
    <row r="1233" spans="1:2">
      <c r="A1233" s="4">
        <v>1228</v>
      </c>
      <c r="B1233" s="6" t="str">
        <f>"00366759"</f>
        <v>00366759</v>
      </c>
    </row>
    <row r="1234" spans="1:2">
      <c r="A1234" s="4">
        <v>1229</v>
      </c>
      <c r="B1234" s="6" t="str">
        <f>"00368948"</f>
        <v>00368948</v>
      </c>
    </row>
    <row r="1235" spans="1:2">
      <c r="A1235" s="4">
        <v>1230</v>
      </c>
      <c r="B1235" s="6" t="str">
        <f>"00370296"</f>
        <v>00370296</v>
      </c>
    </row>
    <row r="1236" spans="1:2">
      <c r="A1236" s="4">
        <v>1231</v>
      </c>
      <c r="B1236" s="6" t="str">
        <f>"00387332"</f>
        <v>00387332</v>
      </c>
    </row>
    <row r="1237" spans="1:2">
      <c r="A1237" s="4">
        <v>1232</v>
      </c>
      <c r="B1237" s="6" t="str">
        <f>"00394429"</f>
        <v>00394429</v>
      </c>
    </row>
    <row r="1238" spans="1:2">
      <c r="A1238" s="4">
        <v>1233</v>
      </c>
      <c r="B1238" s="6" t="str">
        <f>"00401370"</f>
        <v>00401370</v>
      </c>
    </row>
    <row r="1239" spans="1:2">
      <c r="A1239" s="4">
        <v>1234</v>
      </c>
      <c r="B1239" s="6" t="str">
        <f>"00407601"</f>
        <v>00407601</v>
      </c>
    </row>
    <row r="1240" spans="1:2">
      <c r="A1240" s="4">
        <v>1235</v>
      </c>
      <c r="B1240" s="6" t="str">
        <f>"00416276"</f>
        <v>00416276</v>
      </c>
    </row>
    <row r="1241" spans="1:2">
      <c r="A1241" s="4">
        <v>1236</v>
      </c>
      <c r="B1241" s="6" t="str">
        <f>"00420638"</f>
        <v>00420638</v>
      </c>
    </row>
    <row r="1242" spans="1:2">
      <c r="A1242" s="4">
        <v>1237</v>
      </c>
      <c r="B1242" s="6" t="str">
        <f>"00424132"</f>
        <v>00424132</v>
      </c>
    </row>
    <row r="1243" spans="1:2">
      <c r="A1243" s="4">
        <v>1238</v>
      </c>
      <c r="B1243" s="6" t="str">
        <f>"00424317"</f>
        <v>00424317</v>
      </c>
    </row>
    <row r="1244" spans="1:2">
      <c r="A1244" s="4">
        <v>1239</v>
      </c>
      <c r="B1244" s="6" t="str">
        <f>"00427144"</f>
        <v>00427144</v>
      </c>
    </row>
    <row r="1245" spans="1:2">
      <c r="A1245" s="4">
        <v>1240</v>
      </c>
      <c r="B1245" s="6" t="str">
        <f>"00427638"</f>
        <v>00427638</v>
      </c>
    </row>
    <row r="1246" spans="1:2">
      <c r="A1246" s="4">
        <v>1241</v>
      </c>
      <c r="B1246" s="6" t="str">
        <f>"00428521"</f>
        <v>00428521</v>
      </c>
    </row>
    <row r="1247" spans="1:2">
      <c r="A1247" s="4">
        <v>1242</v>
      </c>
      <c r="B1247" s="6" t="str">
        <f>"00428737"</f>
        <v>00428737</v>
      </c>
    </row>
    <row r="1248" spans="1:2">
      <c r="A1248" s="4">
        <v>1243</v>
      </c>
      <c r="B1248" s="6" t="str">
        <f>"00429960"</f>
        <v>00429960</v>
      </c>
    </row>
    <row r="1249" spans="1:2">
      <c r="A1249" s="4">
        <v>1244</v>
      </c>
      <c r="B1249" s="6" t="str">
        <f>"00430045"</f>
        <v>00430045</v>
      </c>
    </row>
    <row r="1250" spans="1:2">
      <c r="A1250" s="4">
        <v>1245</v>
      </c>
      <c r="B1250" s="6" t="str">
        <f>"00430364"</f>
        <v>00430364</v>
      </c>
    </row>
    <row r="1251" spans="1:2">
      <c r="A1251" s="4">
        <v>1246</v>
      </c>
      <c r="B1251" s="6" t="str">
        <f>"00431139"</f>
        <v>00431139</v>
      </c>
    </row>
    <row r="1252" spans="1:2">
      <c r="A1252" s="4">
        <v>1247</v>
      </c>
      <c r="B1252" s="6" t="str">
        <f>"00431405"</f>
        <v>00431405</v>
      </c>
    </row>
    <row r="1253" spans="1:2">
      <c r="A1253" s="4">
        <v>1248</v>
      </c>
      <c r="B1253" s="6" t="str">
        <f>"00432518"</f>
        <v>00432518</v>
      </c>
    </row>
    <row r="1254" spans="1:2">
      <c r="A1254" s="4">
        <v>1249</v>
      </c>
      <c r="B1254" s="6" t="str">
        <f>"00432705"</f>
        <v>00432705</v>
      </c>
    </row>
    <row r="1255" spans="1:2">
      <c r="A1255" s="4">
        <v>1250</v>
      </c>
      <c r="B1255" s="6" t="str">
        <f>"00432873"</f>
        <v>00432873</v>
      </c>
    </row>
    <row r="1256" spans="1:2">
      <c r="A1256" s="4">
        <v>1251</v>
      </c>
      <c r="B1256" s="6" t="str">
        <f>"00433510"</f>
        <v>00433510</v>
      </c>
    </row>
    <row r="1257" spans="1:2">
      <c r="A1257" s="4">
        <v>1252</v>
      </c>
      <c r="B1257" s="6" t="str">
        <f>"00433766"</f>
        <v>00433766</v>
      </c>
    </row>
    <row r="1258" spans="1:2">
      <c r="A1258" s="4">
        <v>1253</v>
      </c>
      <c r="B1258" s="6" t="str">
        <f>"00434260"</f>
        <v>00434260</v>
      </c>
    </row>
    <row r="1259" spans="1:2">
      <c r="A1259" s="4">
        <v>1254</v>
      </c>
      <c r="B1259" s="6" t="str">
        <f>"00434878"</f>
        <v>00434878</v>
      </c>
    </row>
    <row r="1260" spans="1:2">
      <c r="A1260" s="4">
        <v>1255</v>
      </c>
      <c r="B1260" s="6" t="str">
        <f>"00435948"</f>
        <v>00435948</v>
      </c>
    </row>
    <row r="1261" spans="1:2">
      <c r="A1261" s="4">
        <v>1256</v>
      </c>
      <c r="B1261" s="6" t="str">
        <f>"00436720"</f>
        <v>00436720</v>
      </c>
    </row>
    <row r="1262" spans="1:2">
      <c r="A1262" s="4">
        <v>1257</v>
      </c>
      <c r="B1262" s="6" t="str">
        <f>"00438304"</f>
        <v>00438304</v>
      </c>
    </row>
    <row r="1263" spans="1:2">
      <c r="A1263" s="4">
        <v>1258</v>
      </c>
      <c r="B1263" s="6" t="str">
        <f>"00439016"</f>
        <v>00439016</v>
      </c>
    </row>
    <row r="1264" spans="1:2">
      <c r="A1264" s="4">
        <v>1259</v>
      </c>
      <c r="B1264" s="6" t="str">
        <f>"00439218"</f>
        <v>00439218</v>
      </c>
    </row>
    <row r="1265" spans="1:2">
      <c r="A1265" s="4">
        <v>1260</v>
      </c>
      <c r="B1265" s="6" t="str">
        <f>"00440232"</f>
        <v>00440232</v>
      </c>
    </row>
    <row r="1266" spans="1:2">
      <c r="A1266" s="4">
        <v>1261</v>
      </c>
      <c r="B1266" s="6" t="str">
        <f>"00440338"</f>
        <v>00440338</v>
      </c>
    </row>
    <row r="1267" spans="1:2">
      <c r="A1267" s="4">
        <v>1262</v>
      </c>
      <c r="B1267" s="6" t="str">
        <f>"00440496"</f>
        <v>00440496</v>
      </c>
    </row>
    <row r="1268" spans="1:2">
      <c r="A1268" s="4">
        <v>1263</v>
      </c>
      <c r="B1268" s="6" t="str">
        <f>"00440620"</f>
        <v>00440620</v>
      </c>
    </row>
    <row r="1269" spans="1:2">
      <c r="A1269" s="4">
        <v>1264</v>
      </c>
      <c r="B1269" s="6" t="str">
        <f>"00440625"</f>
        <v>00440625</v>
      </c>
    </row>
    <row r="1270" spans="1:2">
      <c r="A1270" s="4">
        <v>1265</v>
      </c>
      <c r="B1270" s="6" t="str">
        <f>"00441047"</f>
        <v>00441047</v>
      </c>
    </row>
    <row r="1271" spans="1:2">
      <c r="A1271" s="4">
        <v>1266</v>
      </c>
      <c r="B1271" s="6" t="str">
        <f>"00441549"</f>
        <v>00441549</v>
      </c>
    </row>
    <row r="1272" spans="1:2">
      <c r="A1272" s="4">
        <v>1267</v>
      </c>
      <c r="B1272" s="6" t="str">
        <f>"00441702"</f>
        <v>00441702</v>
      </c>
    </row>
    <row r="1273" spans="1:2">
      <c r="A1273" s="4">
        <v>1268</v>
      </c>
      <c r="B1273" s="6" t="str">
        <f>"00441791"</f>
        <v>00441791</v>
      </c>
    </row>
    <row r="1274" spans="1:2">
      <c r="A1274" s="4">
        <v>1269</v>
      </c>
      <c r="B1274" s="6" t="str">
        <f>"00441983"</f>
        <v>00441983</v>
      </c>
    </row>
    <row r="1275" spans="1:2">
      <c r="A1275" s="4">
        <v>1270</v>
      </c>
      <c r="B1275" s="6" t="str">
        <f>"00442700"</f>
        <v>00442700</v>
      </c>
    </row>
    <row r="1276" spans="1:2">
      <c r="A1276" s="4">
        <v>1271</v>
      </c>
      <c r="B1276" s="6" t="str">
        <f>"00443084"</f>
        <v>00443084</v>
      </c>
    </row>
    <row r="1277" spans="1:2">
      <c r="A1277" s="4">
        <v>1272</v>
      </c>
      <c r="B1277" s="6" t="str">
        <f>"00443763"</f>
        <v>00443763</v>
      </c>
    </row>
    <row r="1278" spans="1:2">
      <c r="A1278" s="4">
        <v>1273</v>
      </c>
      <c r="B1278" s="6" t="str">
        <f>"00443816"</f>
        <v>00443816</v>
      </c>
    </row>
    <row r="1279" spans="1:2">
      <c r="A1279" s="4">
        <v>1274</v>
      </c>
      <c r="B1279" s="6" t="str">
        <f>"00443942"</f>
        <v>00443942</v>
      </c>
    </row>
    <row r="1280" spans="1:2">
      <c r="A1280" s="4">
        <v>1275</v>
      </c>
      <c r="B1280" s="6" t="str">
        <f>"00443979"</f>
        <v>00443979</v>
      </c>
    </row>
    <row r="1281" spans="1:2">
      <c r="A1281" s="4">
        <v>1276</v>
      </c>
      <c r="B1281" s="6" t="str">
        <f>"00444412"</f>
        <v>00444412</v>
      </c>
    </row>
    <row r="1282" spans="1:2">
      <c r="A1282" s="4">
        <v>1277</v>
      </c>
      <c r="B1282" s="6" t="str">
        <f>"00444798"</f>
        <v>00444798</v>
      </c>
    </row>
    <row r="1283" spans="1:2">
      <c r="A1283" s="4">
        <v>1278</v>
      </c>
      <c r="B1283" s="6" t="str">
        <f>"00445165"</f>
        <v>00445165</v>
      </c>
    </row>
    <row r="1284" spans="1:2">
      <c r="A1284" s="4">
        <v>1279</v>
      </c>
      <c r="B1284" s="6" t="str">
        <f>"00445325"</f>
        <v>00445325</v>
      </c>
    </row>
    <row r="1285" spans="1:2">
      <c r="A1285" s="4">
        <v>1280</v>
      </c>
      <c r="B1285" s="6" t="str">
        <f>"00445340"</f>
        <v>00445340</v>
      </c>
    </row>
    <row r="1286" spans="1:2">
      <c r="A1286" s="4">
        <v>1281</v>
      </c>
      <c r="B1286" s="6" t="str">
        <f>"00445492"</f>
        <v>00445492</v>
      </c>
    </row>
    <row r="1287" spans="1:2">
      <c r="A1287" s="4">
        <v>1282</v>
      </c>
      <c r="B1287" s="6" t="str">
        <f>"00445762"</f>
        <v>00445762</v>
      </c>
    </row>
    <row r="1288" spans="1:2">
      <c r="A1288" s="4">
        <v>1283</v>
      </c>
      <c r="B1288" s="6" t="str">
        <f>"00445976"</f>
        <v>00445976</v>
      </c>
    </row>
    <row r="1289" spans="1:2">
      <c r="A1289" s="4">
        <v>1284</v>
      </c>
      <c r="B1289" s="6" t="str">
        <f>"00446545"</f>
        <v>00446545</v>
      </c>
    </row>
    <row r="1290" spans="1:2">
      <c r="A1290" s="4">
        <v>1285</v>
      </c>
      <c r="B1290" s="6" t="str">
        <f>"00446750"</f>
        <v>00446750</v>
      </c>
    </row>
    <row r="1291" spans="1:2">
      <c r="A1291" s="4">
        <v>1286</v>
      </c>
      <c r="B1291" s="6" t="str">
        <f>"00446793"</f>
        <v>00446793</v>
      </c>
    </row>
    <row r="1292" spans="1:2">
      <c r="A1292" s="4">
        <v>1287</v>
      </c>
      <c r="B1292" s="6" t="str">
        <f>"00447763"</f>
        <v>00447763</v>
      </c>
    </row>
    <row r="1293" spans="1:2">
      <c r="A1293" s="4">
        <v>1288</v>
      </c>
      <c r="B1293" s="6" t="str">
        <f>"00447853"</f>
        <v>00447853</v>
      </c>
    </row>
    <row r="1294" spans="1:2">
      <c r="A1294" s="4">
        <v>1289</v>
      </c>
      <c r="B1294" s="6" t="str">
        <f>"00449034"</f>
        <v>00449034</v>
      </c>
    </row>
    <row r="1295" spans="1:2">
      <c r="A1295" s="4">
        <v>1290</v>
      </c>
      <c r="B1295" s="6" t="str">
        <f>"00449906"</f>
        <v>00449906</v>
      </c>
    </row>
    <row r="1296" spans="1:2">
      <c r="A1296" s="4">
        <v>1291</v>
      </c>
      <c r="B1296" s="6" t="str">
        <f>"00450003"</f>
        <v>00450003</v>
      </c>
    </row>
    <row r="1297" spans="1:2">
      <c r="A1297" s="4">
        <v>1292</v>
      </c>
      <c r="B1297" s="6" t="str">
        <f>"00450357"</f>
        <v>00450357</v>
      </c>
    </row>
    <row r="1298" spans="1:2">
      <c r="A1298" s="4">
        <v>1293</v>
      </c>
      <c r="B1298" s="6" t="str">
        <f>"00450911"</f>
        <v>00450911</v>
      </c>
    </row>
    <row r="1299" spans="1:2">
      <c r="A1299" s="4">
        <v>1294</v>
      </c>
      <c r="B1299" s="6" t="str">
        <f>"00450973"</f>
        <v>00450973</v>
      </c>
    </row>
    <row r="1300" spans="1:2">
      <c r="A1300" s="4">
        <v>1295</v>
      </c>
      <c r="B1300" s="6" t="str">
        <f>"00452160"</f>
        <v>00452160</v>
      </c>
    </row>
    <row r="1301" spans="1:2">
      <c r="A1301" s="4">
        <v>1296</v>
      </c>
      <c r="B1301" s="6" t="str">
        <f>"00452772"</f>
        <v>00452772</v>
      </c>
    </row>
    <row r="1302" spans="1:2">
      <c r="A1302" s="4">
        <v>1297</v>
      </c>
      <c r="B1302" s="6" t="str">
        <f>"00452965"</f>
        <v>00452965</v>
      </c>
    </row>
    <row r="1303" spans="1:2">
      <c r="A1303" s="4">
        <v>1298</v>
      </c>
      <c r="B1303" s="6" t="str">
        <f>"00453075"</f>
        <v>00453075</v>
      </c>
    </row>
    <row r="1304" spans="1:2">
      <c r="A1304" s="4">
        <v>1299</v>
      </c>
      <c r="B1304" s="6" t="str">
        <f>"00453076"</f>
        <v>00453076</v>
      </c>
    </row>
    <row r="1305" spans="1:2">
      <c r="A1305" s="4">
        <v>1300</v>
      </c>
      <c r="B1305" s="6" t="str">
        <f>"00453134"</f>
        <v>00453134</v>
      </c>
    </row>
    <row r="1306" spans="1:2">
      <c r="A1306" s="4">
        <v>1301</v>
      </c>
      <c r="B1306" s="6" t="str">
        <f>"00453393"</f>
        <v>00453393</v>
      </c>
    </row>
    <row r="1307" spans="1:2">
      <c r="A1307" s="4">
        <v>1302</v>
      </c>
      <c r="B1307" s="6" t="str">
        <f>"00453473"</f>
        <v>00453473</v>
      </c>
    </row>
    <row r="1308" spans="1:2">
      <c r="A1308" s="4">
        <v>1303</v>
      </c>
      <c r="B1308" s="6" t="str">
        <f>"00454164"</f>
        <v>00454164</v>
      </c>
    </row>
    <row r="1309" spans="1:2">
      <c r="A1309" s="4">
        <v>1304</v>
      </c>
      <c r="B1309" s="6" t="str">
        <f>"00454309"</f>
        <v>00454309</v>
      </c>
    </row>
    <row r="1310" spans="1:2">
      <c r="A1310" s="4">
        <v>1305</v>
      </c>
      <c r="B1310" s="6" t="str">
        <f>"00455353"</f>
        <v>00455353</v>
      </c>
    </row>
    <row r="1311" spans="1:2">
      <c r="A1311" s="4">
        <v>1306</v>
      </c>
      <c r="B1311" s="6" t="str">
        <f>"00455395"</f>
        <v>00455395</v>
      </c>
    </row>
    <row r="1312" spans="1:2">
      <c r="A1312" s="4">
        <v>1307</v>
      </c>
      <c r="B1312" s="6" t="str">
        <f>"00456032"</f>
        <v>00456032</v>
      </c>
    </row>
    <row r="1313" spans="1:2">
      <c r="A1313" s="4">
        <v>1308</v>
      </c>
      <c r="B1313" s="6" t="str">
        <f>"00457110"</f>
        <v>00457110</v>
      </c>
    </row>
    <row r="1314" spans="1:2">
      <c r="A1314" s="4">
        <v>1309</v>
      </c>
      <c r="B1314" s="6" t="str">
        <f>"00457998"</f>
        <v>00457998</v>
      </c>
    </row>
    <row r="1315" spans="1:2">
      <c r="A1315" s="4">
        <v>1310</v>
      </c>
      <c r="B1315" s="6" t="str">
        <f>"00458403"</f>
        <v>00458403</v>
      </c>
    </row>
    <row r="1316" spans="1:2">
      <c r="A1316" s="4">
        <v>1311</v>
      </c>
      <c r="B1316" s="6" t="str">
        <f>"00458804"</f>
        <v>00458804</v>
      </c>
    </row>
    <row r="1317" spans="1:2">
      <c r="A1317" s="4">
        <v>1312</v>
      </c>
      <c r="B1317" s="6" t="str">
        <f>"00458878"</f>
        <v>00458878</v>
      </c>
    </row>
    <row r="1318" spans="1:2">
      <c r="A1318" s="4">
        <v>1313</v>
      </c>
      <c r="B1318" s="6" t="str">
        <f>"00459386"</f>
        <v>00459386</v>
      </c>
    </row>
    <row r="1319" spans="1:2">
      <c r="A1319" s="4">
        <v>1314</v>
      </c>
      <c r="B1319" s="6" t="str">
        <f>"00459814"</f>
        <v>00459814</v>
      </c>
    </row>
    <row r="1320" spans="1:2">
      <c r="A1320" s="4">
        <v>1315</v>
      </c>
      <c r="B1320" s="6" t="str">
        <f>"00459956"</f>
        <v>00459956</v>
      </c>
    </row>
    <row r="1321" spans="1:2">
      <c r="A1321" s="4">
        <v>1316</v>
      </c>
      <c r="B1321" s="6" t="str">
        <f>"00460169"</f>
        <v>00460169</v>
      </c>
    </row>
    <row r="1322" spans="1:2">
      <c r="A1322" s="4">
        <v>1317</v>
      </c>
      <c r="B1322" s="6" t="str">
        <f>"00461054"</f>
        <v>00461054</v>
      </c>
    </row>
    <row r="1323" spans="1:2">
      <c r="A1323" s="4">
        <v>1318</v>
      </c>
      <c r="B1323" s="6" t="str">
        <f>"00461173"</f>
        <v>00461173</v>
      </c>
    </row>
    <row r="1324" spans="1:2">
      <c r="A1324" s="4">
        <v>1319</v>
      </c>
      <c r="B1324" s="6" t="str">
        <f>"00461473"</f>
        <v>00461473</v>
      </c>
    </row>
    <row r="1325" spans="1:2">
      <c r="A1325" s="4">
        <v>1320</v>
      </c>
      <c r="B1325" s="6" t="str">
        <f>"00461666"</f>
        <v>00461666</v>
      </c>
    </row>
    <row r="1326" spans="1:2">
      <c r="A1326" s="4">
        <v>1321</v>
      </c>
      <c r="B1326" s="6" t="str">
        <f>"00461985"</f>
        <v>00461985</v>
      </c>
    </row>
    <row r="1327" spans="1:2">
      <c r="A1327" s="4">
        <v>1322</v>
      </c>
      <c r="B1327" s="6" t="str">
        <f>"00462294"</f>
        <v>00462294</v>
      </c>
    </row>
    <row r="1328" spans="1:2">
      <c r="A1328" s="4">
        <v>1323</v>
      </c>
      <c r="B1328" s="6" t="str">
        <f>"00462332"</f>
        <v>00462332</v>
      </c>
    </row>
    <row r="1329" spans="1:2">
      <c r="A1329" s="4">
        <v>1324</v>
      </c>
      <c r="B1329" s="6" t="str">
        <f>"00462442"</f>
        <v>00462442</v>
      </c>
    </row>
    <row r="1330" spans="1:2">
      <c r="A1330" s="4">
        <v>1325</v>
      </c>
      <c r="B1330" s="6" t="str">
        <f>"00462507"</f>
        <v>00462507</v>
      </c>
    </row>
    <row r="1331" spans="1:2">
      <c r="A1331" s="4">
        <v>1326</v>
      </c>
      <c r="B1331" s="6" t="str">
        <f>"00462665"</f>
        <v>00462665</v>
      </c>
    </row>
    <row r="1332" spans="1:2">
      <c r="A1332" s="4">
        <v>1327</v>
      </c>
      <c r="B1332" s="6" t="str">
        <f>"00462676"</f>
        <v>00462676</v>
      </c>
    </row>
    <row r="1333" spans="1:2">
      <c r="A1333" s="4">
        <v>1328</v>
      </c>
      <c r="B1333" s="6" t="str">
        <f>"00462695"</f>
        <v>00462695</v>
      </c>
    </row>
    <row r="1334" spans="1:2">
      <c r="A1334" s="4">
        <v>1329</v>
      </c>
      <c r="B1334" s="6" t="str">
        <f>"00462812"</f>
        <v>00462812</v>
      </c>
    </row>
    <row r="1335" spans="1:2">
      <c r="A1335" s="4">
        <v>1330</v>
      </c>
      <c r="B1335" s="6" t="str">
        <f>"00462993"</f>
        <v>00462993</v>
      </c>
    </row>
    <row r="1336" spans="1:2">
      <c r="A1336" s="4">
        <v>1331</v>
      </c>
      <c r="B1336" s="6" t="str">
        <f>"00463095"</f>
        <v>00463095</v>
      </c>
    </row>
    <row r="1337" spans="1:2">
      <c r="A1337" s="4">
        <v>1332</v>
      </c>
      <c r="B1337" s="6" t="str">
        <f>"00463438"</f>
        <v>00463438</v>
      </c>
    </row>
    <row r="1338" spans="1:2">
      <c r="A1338" s="4">
        <v>1333</v>
      </c>
      <c r="B1338" s="6" t="str">
        <f>"00463476"</f>
        <v>00463476</v>
      </c>
    </row>
    <row r="1339" spans="1:2">
      <c r="A1339" s="4">
        <v>1334</v>
      </c>
      <c r="B1339" s="6" t="str">
        <f>"00463531"</f>
        <v>00463531</v>
      </c>
    </row>
    <row r="1340" spans="1:2">
      <c r="A1340" s="4">
        <v>1335</v>
      </c>
      <c r="B1340" s="6" t="str">
        <f>"00463618"</f>
        <v>00463618</v>
      </c>
    </row>
    <row r="1341" spans="1:2">
      <c r="A1341" s="4">
        <v>1336</v>
      </c>
      <c r="B1341" s="6" t="str">
        <f>"00463821"</f>
        <v>00463821</v>
      </c>
    </row>
    <row r="1342" spans="1:2">
      <c r="A1342" s="4">
        <v>1337</v>
      </c>
      <c r="B1342" s="6" t="str">
        <f>"00463909"</f>
        <v>00463909</v>
      </c>
    </row>
    <row r="1343" spans="1:2">
      <c r="A1343" s="4">
        <v>1338</v>
      </c>
      <c r="B1343" s="6" t="str">
        <f>"00463970"</f>
        <v>00463970</v>
      </c>
    </row>
    <row r="1344" spans="1:2">
      <c r="A1344" s="4">
        <v>1339</v>
      </c>
      <c r="B1344" s="6" t="str">
        <f>"00464223"</f>
        <v>00464223</v>
      </c>
    </row>
    <row r="1345" spans="1:2">
      <c r="A1345" s="4">
        <v>1340</v>
      </c>
      <c r="B1345" s="6" t="str">
        <f>"00464263"</f>
        <v>00464263</v>
      </c>
    </row>
    <row r="1346" spans="1:2">
      <c r="A1346" s="4">
        <v>1341</v>
      </c>
      <c r="B1346" s="6" t="str">
        <f>"00464313"</f>
        <v>00464313</v>
      </c>
    </row>
    <row r="1347" spans="1:2">
      <c r="A1347" s="4">
        <v>1342</v>
      </c>
      <c r="B1347" s="6" t="str">
        <f>"00464543"</f>
        <v>00464543</v>
      </c>
    </row>
    <row r="1348" spans="1:2">
      <c r="A1348" s="4">
        <v>1343</v>
      </c>
      <c r="B1348" s="6" t="str">
        <f>"00464560"</f>
        <v>00464560</v>
      </c>
    </row>
    <row r="1349" spans="1:2">
      <c r="A1349" s="4">
        <v>1344</v>
      </c>
      <c r="B1349" s="6" t="str">
        <f>"00464818"</f>
        <v>00464818</v>
      </c>
    </row>
    <row r="1350" spans="1:2">
      <c r="A1350" s="4">
        <v>1345</v>
      </c>
      <c r="B1350" s="6" t="str">
        <f>"00465607"</f>
        <v>00465607</v>
      </c>
    </row>
    <row r="1351" spans="1:2">
      <c r="A1351" s="4">
        <v>1346</v>
      </c>
      <c r="B1351" s="6" t="str">
        <f>"00465833"</f>
        <v>00465833</v>
      </c>
    </row>
    <row r="1352" spans="1:2">
      <c r="A1352" s="4">
        <v>1347</v>
      </c>
      <c r="B1352" s="6" t="str">
        <f>"00466293"</f>
        <v>00466293</v>
      </c>
    </row>
    <row r="1353" spans="1:2">
      <c r="A1353" s="4">
        <v>1348</v>
      </c>
      <c r="B1353" s="6" t="str">
        <f>"00466328"</f>
        <v>00466328</v>
      </c>
    </row>
    <row r="1354" spans="1:2">
      <c r="A1354" s="4">
        <v>1349</v>
      </c>
      <c r="B1354" s="6" t="str">
        <f>"00466391"</f>
        <v>00466391</v>
      </c>
    </row>
    <row r="1355" spans="1:2">
      <c r="A1355" s="4">
        <v>1350</v>
      </c>
      <c r="B1355" s="6" t="str">
        <f>"00466618"</f>
        <v>00466618</v>
      </c>
    </row>
    <row r="1356" spans="1:2">
      <c r="A1356" s="4">
        <v>1351</v>
      </c>
      <c r="B1356" s="6" t="str">
        <f>"00466708"</f>
        <v>00466708</v>
      </c>
    </row>
    <row r="1357" spans="1:2">
      <c r="A1357" s="4">
        <v>1352</v>
      </c>
      <c r="B1357" s="6" t="str">
        <f>"00466962"</f>
        <v>00466962</v>
      </c>
    </row>
    <row r="1358" spans="1:2">
      <c r="A1358" s="4">
        <v>1353</v>
      </c>
      <c r="B1358" s="6" t="str">
        <f>"00467100"</f>
        <v>00467100</v>
      </c>
    </row>
    <row r="1359" spans="1:2">
      <c r="A1359" s="4">
        <v>1354</v>
      </c>
      <c r="B1359" s="6" t="str">
        <f>"00467300"</f>
        <v>00467300</v>
      </c>
    </row>
    <row r="1360" spans="1:2">
      <c r="A1360" s="4">
        <v>1355</v>
      </c>
      <c r="B1360" s="6" t="str">
        <f>"00467355"</f>
        <v>00467355</v>
      </c>
    </row>
    <row r="1361" spans="1:2">
      <c r="A1361" s="4">
        <v>1356</v>
      </c>
      <c r="B1361" s="6" t="str">
        <f>"00467656"</f>
        <v>00467656</v>
      </c>
    </row>
    <row r="1362" spans="1:2">
      <c r="A1362" s="4">
        <v>1357</v>
      </c>
      <c r="B1362" s="6" t="str">
        <f>"00467858"</f>
        <v>00467858</v>
      </c>
    </row>
    <row r="1363" spans="1:2">
      <c r="A1363" s="4">
        <v>1358</v>
      </c>
      <c r="B1363" s="6" t="str">
        <f>"00467883"</f>
        <v>00467883</v>
      </c>
    </row>
    <row r="1364" spans="1:2">
      <c r="A1364" s="4">
        <v>1359</v>
      </c>
      <c r="B1364" s="6" t="str">
        <f>"00467996"</f>
        <v>00467996</v>
      </c>
    </row>
    <row r="1365" spans="1:2">
      <c r="A1365" s="4">
        <v>1360</v>
      </c>
      <c r="B1365" s="6" t="str">
        <f>"00468021"</f>
        <v>00468021</v>
      </c>
    </row>
    <row r="1366" spans="1:2">
      <c r="A1366" s="4">
        <v>1361</v>
      </c>
      <c r="B1366" s="6" t="str">
        <f>"00468096"</f>
        <v>00468096</v>
      </c>
    </row>
    <row r="1367" spans="1:2">
      <c r="A1367" s="4">
        <v>1362</v>
      </c>
      <c r="B1367" s="6" t="str">
        <f>"00468494"</f>
        <v>00468494</v>
      </c>
    </row>
    <row r="1368" spans="1:2">
      <c r="A1368" s="4">
        <v>1363</v>
      </c>
      <c r="B1368" s="6" t="str">
        <f>"00468525"</f>
        <v>00468525</v>
      </c>
    </row>
    <row r="1369" spans="1:2">
      <c r="A1369" s="4">
        <v>1364</v>
      </c>
      <c r="B1369" s="6" t="str">
        <f>"00468545"</f>
        <v>00468545</v>
      </c>
    </row>
    <row r="1370" spans="1:2">
      <c r="A1370" s="4">
        <v>1365</v>
      </c>
      <c r="B1370" s="6" t="str">
        <f>"00468688"</f>
        <v>00468688</v>
      </c>
    </row>
    <row r="1371" spans="1:2">
      <c r="A1371" s="4">
        <v>1366</v>
      </c>
      <c r="B1371" s="6" t="str">
        <f>"00468813"</f>
        <v>00468813</v>
      </c>
    </row>
    <row r="1372" spans="1:2">
      <c r="A1372" s="4">
        <v>1367</v>
      </c>
      <c r="B1372" s="6" t="str">
        <f>"00468849"</f>
        <v>00468849</v>
      </c>
    </row>
    <row r="1373" spans="1:2">
      <c r="A1373" s="4">
        <v>1368</v>
      </c>
      <c r="B1373" s="6" t="str">
        <f>"00468996"</f>
        <v>00468996</v>
      </c>
    </row>
    <row r="1374" spans="1:2">
      <c r="A1374" s="4">
        <v>1369</v>
      </c>
      <c r="B1374" s="6" t="str">
        <f>"00469174"</f>
        <v>00469174</v>
      </c>
    </row>
    <row r="1375" spans="1:2">
      <c r="A1375" s="4">
        <v>1370</v>
      </c>
      <c r="B1375" s="6" t="str">
        <f>"00469201"</f>
        <v>00469201</v>
      </c>
    </row>
    <row r="1376" spans="1:2">
      <c r="A1376" s="4">
        <v>1371</v>
      </c>
      <c r="B1376" s="6" t="str">
        <f>"00469227"</f>
        <v>00469227</v>
      </c>
    </row>
    <row r="1377" spans="1:2">
      <c r="A1377" s="4">
        <v>1372</v>
      </c>
      <c r="B1377" s="6" t="str">
        <f>"00469461"</f>
        <v>00469461</v>
      </c>
    </row>
    <row r="1378" spans="1:2">
      <c r="A1378" s="4">
        <v>1373</v>
      </c>
      <c r="B1378" s="6" t="str">
        <f>"00469471"</f>
        <v>00469471</v>
      </c>
    </row>
    <row r="1379" spans="1:2">
      <c r="A1379" s="4">
        <v>1374</v>
      </c>
      <c r="B1379" s="6" t="str">
        <f>"00469550"</f>
        <v>00469550</v>
      </c>
    </row>
    <row r="1380" spans="1:2">
      <c r="A1380" s="4">
        <v>1375</v>
      </c>
      <c r="B1380" s="6" t="str">
        <f>"00469843"</f>
        <v>00469843</v>
      </c>
    </row>
    <row r="1381" spans="1:2">
      <c r="A1381" s="4">
        <v>1376</v>
      </c>
      <c r="B1381" s="6" t="str">
        <f>"00470750"</f>
        <v>00470750</v>
      </c>
    </row>
    <row r="1382" spans="1:2">
      <c r="A1382" s="4">
        <v>1377</v>
      </c>
      <c r="B1382" s="6" t="str">
        <f>"00470787"</f>
        <v>00470787</v>
      </c>
    </row>
    <row r="1383" spans="1:2">
      <c r="A1383" s="4">
        <v>1378</v>
      </c>
      <c r="B1383" s="6" t="str">
        <f>"00470793"</f>
        <v>00470793</v>
      </c>
    </row>
    <row r="1384" spans="1:2">
      <c r="A1384" s="4">
        <v>1379</v>
      </c>
      <c r="B1384" s="6" t="str">
        <f>"00470794"</f>
        <v>00470794</v>
      </c>
    </row>
    <row r="1385" spans="1:2">
      <c r="A1385" s="4">
        <v>1380</v>
      </c>
      <c r="B1385" s="6" t="str">
        <f>"00471004"</f>
        <v>00471004</v>
      </c>
    </row>
    <row r="1386" spans="1:2">
      <c r="A1386" s="4">
        <v>1381</v>
      </c>
      <c r="B1386" s="6" t="str">
        <f>"00471027"</f>
        <v>00471027</v>
      </c>
    </row>
    <row r="1387" spans="1:2">
      <c r="A1387" s="4">
        <v>1382</v>
      </c>
      <c r="B1387" s="6" t="str">
        <f>"00471084"</f>
        <v>00471084</v>
      </c>
    </row>
    <row r="1388" spans="1:2">
      <c r="A1388" s="4">
        <v>1383</v>
      </c>
      <c r="B1388" s="6" t="str">
        <f>"00471148"</f>
        <v>00471148</v>
      </c>
    </row>
    <row r="1389" spans="1:2">
      <c r="A1389" s="4">
        <v>1384</v>
      </c>
      <c r="B1389" s="6" t="str">
        <f>"00471229"</f>
        <v>00471229</v>
      </c>
    </row>
    <row r="1390" spans="1:2">
      <c r="A1390" s="4">
        <v>1385</v>
      </c>
      <c r="B1390" s="6" t="str">
        <f>"00471256"</f>
        <v>00471256</v>
      </c>
    </row>
    <row r="1391" spans="1:2">
      <c r="A1391" s="4">
        <v>1386</v>
      </c>
      <c r="B1391" s="6" t="str">
        <f>"00471321"</f>
        <v>00471321</v>
      </c>
    </row>
    <row r="1392" spans="1:2">
      <c r="A1392" s="4">
        <v>1387</v>
      </c>
      <c r="B1392" s="6" t="str">
        <f>"00471433"</f>
        <v>00471433</v>
      </c>
    </row>
    <row r="1393" spans="1:2">
      <c r="A1393" s="4">
        <v>1388</v>
      </c>
      <c r="B1393" s="6" t="str">
        <f>"00471473"</f>
        <v>00471473</v>
      </c>
    </row>
    <row r="1394" spans="1:2">
      <c r="A1394" s="4">
        <v>1389</v>
      </c>
      <c r="B1394" s="6" t="str">
        <f>"00471482"</f>
        <v>00471482</v>
      </c>
    </row>
    <row r="1395" spans="1:2">
      <c r="A1395" s="4">
        <v>1390</v>
      </c>
      <c r="B1395" s="6" t="str">
        <f>"00471526"</f>
        <v>00471526</v>
      </c>
    </row>
    <row r="1396" spans="1:2">
      <c r="A1396" s="4">
        <v>1391</v>
      </c>
      <c r="B1396" s="6" t="str">
        <f>"00471733"</f>
        <v>00471733</v>
      </c>
    </row>
    <row r="1397" spans="1:2">
      <c r="A1397" s="4">
        <v>1392</v>
      </c>
      <c r="B1397" s="6" t="str">
        <f>"00472247"</f>
        <v>00472247</v>
      </c>
    </row>
    <row r="1398" spans="1:2">
      <c r="A1398" s="4">
        <v>1393</v>
      </c>
      <c r="B1398" s="6" t="str">
        <f>"00472428"</f>
        <v>00472428</v>
      </c>
    </row>
    <row r="1399" spans="1:2">
      <c r="A1399" s="4">
        <v>1394</v>
      </c>
      <c r="B1399" s="6" t="str">
        <f>"00472525"</f>
        <v>00472525</v>
      </c>
    </row>
    <row r="1400" spans="1:2">
      <c r="A1400" s="4">
        <v>1395</v>
      </c>
      <c r="B1400" s="6" t="str">
        <f>"00472709"</f>
        <v>00472709</v>
      </c>
    </row>
    <row r="1401" spans="1:2">
      <c r="A1401" s="4">
        <v>1396</v>
      </c>
      <c r="B1401" s="6" t="str">
        <f>"00472978"</f>
        <v>00472978</v>
      </c>
    </row>
    <row r="1402" spans="1:2">
      <c r="A1402" s="4">
        <v>1397</v>
      </c>
      <c r="B1402" s="6" t="str">
        <f>"00472991"</f>
        <v>00472991</v>
      </c>
    </row>
    <row r="1403" spans="1:2">
      <c r="A1403" s="4">
        <v>1398</v>
      </c>
      <c r="B1403" s="6" t="str">
        <f>"00473008"</f>
        <v>00473008</v>
      </c>
    </row>
    <row r="1404" spans="1:2">
      <c r="A1404" s="4">
        <v>1399</v>
      </c>
      <c r="B1404" s="6" t="str">
        <f>"00473078"</f>
        <v>00473078</v>
      </c>
    </row>
    <row r="1405" spans="1:2">
      <c r="A1405" s="4">
        <v>1400</v>
      </c>
      <c r="B1405" s="6" t="str">
        <f>"00473645"</f>
        <v>00473645</v>
      </c>
    </row>
    <row r="1406" spans="1:2">
      <c r="A1406" s="4">
        <v>1401</v>
      </c>
      <c r="B1406" s="6" t="str">
        <f>"00473763"</f>
        <v>00473763</v>
      </c>
    </row>
    <row r="1407" spans="1:2">
      <c r="A1407" s="4">
        <v>1402</v>
      </c>
      <c r="B1407" s="6" t="str">
        <f>"00473840"</f>
        <v>00473840</v>
      </c>
    </row>
    <row r="1408" spans="1:2">
      <c r="A1408" s="4">
        <v>1403</v>
      </c>
      <c r="B1408" s="6" t="str">
        <f>"00473981"</f>
        <v>00473981</v>
      </c>
    </row>
    <row r="1409" spans="1:2">
      <c r="A1409" s="4">
        <v>1404</v>
      </c>
      <c r="B1409" s="6" t="str">
        <f>"00474008"</f>
        <v>00474008</v>
      </c>
    </row>
    <row r="1410" spans="1:2">
      <c r="A1410" s="4">
        <v>1405</v>
      </c>
      <c r="B1410" s="6" t="str">
        <f>"00474271"</f>
        <v>00474271</v>
      </c>
    </row>
    <row r="1411" spans="1:2" ht="15" customHeight="1">
      <c r="A1411" s="4">
        <v>1406</v>
      </c>
      <c r="B1411" s="6" t="str">
        <f>"00474272"</f>
        <v>00474272</v>
      </c>
    </row>
    <row r="1412" spans="1:2">
      <c r="A1412" s="4">
        <v>1407</v>
      </c>
      <c r="B1412" s="6" t="str">
        <f>"00474341"</f>
        <v>00474341</v>
      </c>
    </row>
    <row r="1413" spans="1:2">
      <c r="A1413" s="4">
        <v>1408</v>
      </c>
      <c r="B1413" s="6" t="str">
        <f>"00474433"</f>
        <v>00474433</v>
      </c>
    </row>
    <row r="1414" spans="1:2">
      <c r="A1414" s="4">
        <v>1409</v>
      </c>
      <c r="B1414" s="6" t="str">
        <f>"00474484"</f>
        <v>00474484</v>
      </c>
    </row>
    <row r="1415" spans="1:2">
      <c r="A1415" s="4">
        <v>1410</v>
      </c>
      <c r="B1415" s="6" t="str">
        <f>"00474820"</f>
        <v>00474820</v>
      </c>
    </row>
    <row r="1416" spans="1:2">
      <c r="A1416" s="4">
        <v>1411</v>
      </c>
      <c r="B1416" s="6" t="str">
        <f>"00475344"</f>
        <v>00475344</v>
      </c>
    </row>
    <row r="1417" spans="1:2">
      <c r="A1417" s="4">
        <v>1412</v>
      </c>
      <c r="B1417" s="6" t="str">
        <f>"00475371"</f>
        <v>00475371</v>
      </c>
    </row>
    <row r="1418" spans="1:2">
      <c r="A1418" s="4">
        <v>1413</v>
      </c>
      <c r="B1418" s="6" t="str">
        <f>"00475715"</f>
        <v>00475715</v>
      </c>
    </row>
    <row r="1419" spans="1:2">
      <c r="A1419" s="4">
        <v>1414</v>
      </c>
      <c r="B1419" s="6" t="str">
        <f>"00476110"</f>
        <v>00476110</v>
      </c>
    </row>
    <row r="1420" spans="1:2">
      <c r="A1420" s="4">
        <v>1415</v>
      </c>
      <c r="B1420" s="6" t="str">
        <f>"00476325"</f>
        <v>00476325</v>
      </c>
    </row>
    <row r="1421" spans="1:2">
      <c r="A1421" s="4">
        <v>1416</v>
      </c>
      <c r="B1421" s="6" t="str">
        <f>"00476349"</f>
        <v>00476349</v>
      </c>
    </row>
    <row r="1422" spans="1:2">
      <c r="A1422" s="4">
        <v>1417</v>
      </c>
      <c r="B1422" s="6" t="str">
        <f>"00476456"</f>
        <v>00476456</v>
      </c>
    </row>
    <row r="1423" spans="1:2">
      <c r="A1423" s="4">
        <v>1418</v>
      </c>
      <c r="B1423" s="6" t="str">
        <f>"00476579"</f>
        <v>00476579</v>
      </c>
    </row>
    <row r="1424" spans="1:2">
      <c r="A1424" s="4">
        <v>1419</v>
      </c>
      <c r="B1424" s="6" t="str">
        <f>"00476696"</f>
        <v>00476696</v>
      </c>
    </row>
    <row r="1425" spans="1:2">
      <c r="A1425" s="4">
        <v>1420</v>
      </c>
      <c r="B1425" s="6" t="str">
        <f>"00476735"</f>
        <v>00476735</v>
      </c>
    </row>
    <row r="1426" spans="1:2">
      <c r="A1426" s="4">
        <v>1421</v>
      </c>
      <c r="B1426" s="6" t="str">
        <f>"00476738"</f>
        <v>00476738</v>
      </c>
    </row>
    <row r="1427" spans="1:2">
      <c r="A1427" s="4">
        <v>1422</v>
      </c>
      <c r="B1427" s="6" t="str">
        <f>"00476946"</f>
        <v>00476946</v>
      </c>
    </row>
    <row r="1428" spans="1:2">
      <c r="A1428" s="4">
        <v>1423</v>
      </c>
      <c r="B1428" s="6" t="str">
        <f>"00476955"</f>
        <v>00476955</v>
      </c>
    </row>
    <row r="1429" spans="1:2">
      <c r="A1429" s="4">
        <v>1424</v>
      </c>
      <c r="B1429" s="6" t="str">
        <f>"00477007"</f>
        <v>00477007</v>
      </c>
    </row>
    <row r="1430" spans="1:2">
      <c r="A1430" s="4">
        <v>1425</v>
      </c>
      <c r="B1430" s="6" t="str">
        <f>"00477117"</f>
        <v>00477117</v>
      </c>
    </row>
    <row r="1431" spans="1:2">
      <c r="A1431" s="4">
        <v>1426</v>
      </c>
      <c r="B1431" s="6" t="str">
        <f>"00477154"</f>
        <v>00477154</v>
      </c>
    </row>
    <row r="1432" spans="1:2">
      <c r="A1432" s="4">
        <v>1427</v>
      </c>
      <c r="B1432" s="6" t="str">
        <f>"00477262"</f>
        <v>00477262</v>
      </c>
    </row>
    <row r="1433" spans="1:2">
      <c r="A1433" s="4">
        <v>1428</v>
      </c>
      <c r="B1433" s="6" t="str">
        <f>"00477326"</f>
        <v>00477326</v>
      </c>
    </row>
    <row r="1434" spans="1:2">
      <c r="A1434" s="4">
        <v>1429</v>
      </c>
      <c r="B1434" s="6" t="str">
        <f>"00477452"</f>
        <v>00477452</v>
      </c>
    </row>
    <row r="1435" spans="1:2">
      <c r="A1435" s="4">
        <v>1430</v>
      </c>
      <c r="B1435" s="6" t="str">
        <f>"00477565"</f>
        <v>00477565</v>
      </c>
    </row>
    <row r="1436" spans="1:2">
      <c r="A1436" s="4">
        <v>1431</v>
      </c>
      <c r="B1436" s="6" t="str">
        <f>"00477611"</f>
        <v>00477611</v>
      </c>
    </row>
    <row r="1437" spans="1:2">
      <c r="A1437" s="4">
        <v>1432</v>
      </c>
      <c r="B1437" s="6" t="str">
        <f>"00477620"</f>
        <v>00477620</v>
      </c>
    </row>
    <row r="1438" spans="1:2">
      <c r="A1438" s="4">
        <v>1433</v>
      </c>
      <c r="B1438" s="6" t="str">
        <f>"00477660"</f>
        <v>00477660</v>
      </c>
    </row>
    <row r="1439" spans="1:2">
      <c r="A1439" s="4">
        <v>1434</v>
      </c>
      <c r="B1439" s="6" t="str">
        <f>"00477671"</f>
        <v>00477671</v>
      </c>
    </row>
    <row r="1440" spans="1:2">
      <c r="A1440" s="4">
        <v>1435</v>
      </c>
      <c r="B1440" s="6" t="str">
        <f>"00477695"</f>
        <v>00477695</v>
      </c>
    </row>
    <row r="1441" spans="1:2">
      <c r="A1441" s="4">
        <v>1436</v>
      </c>
      <c r="B1441" s="6" t="str">
        <f>"00477756"</f>
        <v>00477756</v>
      </c>
    </row>
    <row r="1442" spans="1:2">
      <c r="A1442" s="4">
        <v>1437</v>
      </c>
      <c r="B1442" s="6" t="str">
        <f>"00477775"</f>
        <v>00477775</v>
      </c>
    </row>
    <row r="1443" spans="1:2">
      <c r="A1443" s="4">
        <v>1438</v>
      </c>
      <c r="B1443" s="6" t="str">
        <f>"00477804"</f>
        <v>00477804</v>
      </c>
    </row>
    <row r="1444" spans="1:2">
      <c r="A1444" s="4">
        <v>1439</v>
      </c>
      <c r="B1444" s="6" t="str">
        <f>"00477847"</f>
        <v>00477847</v>
      </c>
    </row>
    <row r="1445" spans="1:2">
      <c r="A1445" s="4">
        <v>1440</v>
      </c>
      <c r="B1445" s="6" t="str">
        <f>"00478033"</f>
        <v>00478033</v>
      </c>
    </row>
    <row r="1446" spans="1:2">
      <c r="A1446" s="4">
        <v>1441</v>
      </c>
      <c r="B1446" s="6" t="str">
        <f>"00478044"</f>
        <v>00478044</v>
      </c>
    </row>
    <row r="1447" spans="1:2">
      <c r="A1447" s="4">
        <v>1442</v>
      </c>
      <c r="B1447" s="6" t="str">
        <f>"00478152"</f>
        <v>00478152</v>
      </c>
    </row>
    <row r="1448" spans="1:2">
      <c r="A1448" s="4">
        <v>1443</v>
      </c>
      <c r="B1448" s="6" t="str">
        <f>"00478443"</f>
        <v>00478443</v>
      </c>
    </row>
    <row r="1449" spans="1:2">
      <c r="A1449" s="4">
        <v>1444</v>
      </c>
      <c r="B1449" s="6" t="str">
        <f>"00478534"</f>
        <v>00478534</v>
      </c>
    </row>
    <row r="1450" spans="1:2">
      <c r="A1450" s="4">
        <v>1445</v>
      </c>
      <c r="B1450" s="6" t="str">
        <f>"00478719"</f>
        <v>00478719</v>
      </c>
    </row>
    <row r="1451" spans="1:2">
      <c r="A1451" s="4">
        <v>1446</v>
      </c>
      <c r="B1451" s="6" t="str">
        <f>"00478749"</f>
        <v>00478749</v>
      </c>
    </row>
    <row r="1452" spans="1:2">
      <c r="A1452" s="4">
        <v>1447</v>
      </c>
      <c r="B1452" s="6" t="str">
        <f>"00478835"</f>
        <v>00478835</v>
      </c>
    </row>
    <row r="1453" spans="1:2">
      <c r="A1453" s="4">
        <v>1448</v>
      </c>
      <c r="B1453" s="6" t="str">
        <f>"00478874"</f>
        <v>00478874</v>
      </c>
    </row>
    <row r="1454" spans="1:2">
      <c r="A1454" s="4">
        <v>1449</v>
      </c>
      <c r="B1454" s="6" t="str">
        <f>"00478990"</f>
        <v>00478990</v>
      </c>
    </row>
    <row r="1455" spans="1:2">
      <c r="A1455" s="4">
        <v>1450</v>
      </c>
      <c r="B1455" s="6" t="str">
        <f>"00479073"</f>
        <v>00479073</v>
      </c>
    </row>
    <row r="1456" spans="1:2">
      <c r="A1456" s="4">
        <v>1451</v>
      </c>
      <c r="B1456" s="6" t="str">
        <f>"00479199"</f>
        <v>00479199</v>
      </c>
    </row>
    <row r="1457" spans="1:2">
      <c r="A1457" s="4">
        <v>1452</v>
      </c>
      <c r="B1457" s="6" t="str">
        <f>"00479200"</f>
        <v>00479200</v>
      </c>
    </row>
    <row r="1458" spans="1:2">
      <c r="A1458" s="4">
        <v>1453</v>
      </c>
      <c r="B1458" s="6" t="str">
        <f>"00479256"</f>
        <v>00479256</v>
      </c>
    </row>
    <row r="1459" spans="1:2">
      <c r="A1459" s="4">
        <v>1454</v>
      </c>
      <c r="B1459" s="6" t="str">
        <f>"00479315"</f>
        <v>00479315</v>
      </c>
    </row>
    <row r="1460" spans="1:2">
      <c r="A1460" s="4">
        <v>1455</v>
      </c>
      <c r="B1460" s="6" t="str">
        <f>"00479391"</f>
        <v>00479391</v>
      </c>
    </row>
    <row r="1461" spans="1:2">
      <c r="A1461" s="4">
        <v>1456</v>
      </c>
      <c r="B1461" s="6" t="str">
        <f>"00479424"</f>
        <v>00479424</v>
      </c>
    </row>
    <row r="1462" spans="1:2">
      <c r="A1462" s="4">
        <v>1457</v>
      </c>
      <c r="B1462" s="6" t="str">
        <f>"00479430"</f>
        <v>00479430</v>
      </c>
    </row>
    <row r="1463" spans="1:2">
      <c r="A1463" s="4">
        <v>1458</v>
      </c>
      <c r="B1463" s="6" t="str">
        <f>"00479468"</f>
        <v>00479468</v>
      </c>
    </row>
    <row r="1464" spans="1:2">
      <c r="A1464" s="4">
        <v>1459</v>
      </c>
      <c r="B1464" s="6" t="str">
        <f>"00479469"</f>
        <v>00479469</v>
      </c>
    </row>
    <row r="1465" spans="1:2">
      <c r="A1465" s="4">
        <v>1460</v>
      </c>
      <c r="B1465" s="6" t="str">
        <f>"00479545"</f>
        <v>00479545</v>
      </c>
    </row>
    <row r="1466" spans="1:2">
      <c r="A1466" s="4">
        <v>1461</v>
      </c>
      <c r="B1466" s="6" t="str">
        <f>"00479581"</f>
        <v>00479581</v>
      </c>
    </row>
    <row r="1467" spans="1:2">
      <c r="A1467" s="4">
        <v>1462</v>
      </c>
      <c r="B1467" s="6" t="str">
        <f>"00479595"</f>
        <v>00479595</v>
      </c>
    </row>
    <row r="1468" spans="1:2">
      <c r="A1468" s="4">
        <v>1463</v>
      </c>
      <c r="B1468" s="6" t="str">
        <f>"00479615"</f>
        <v>00479615</v>
      </c>
    </row>
    <row r="1469" spans="1:2">
      <c r="A1469" s="4">
        <v>1464</v>
      </c>
      <c r="B1469" s="6" t="str">
        <f>"00479699"</f>
        <v>00479699</v>
      </c>
    </row>
    <row r="1470" spans="1:2">
      <c r="A1470" s="4">
        <v>1465</v>
      </c>
      <c r="B1470" s="6" t="str">
        <f>"00479823"</f>
        <v>00479823</v>
      </c>
    </row>
    <row r="1471" spans="1:2">
      <c r="A1471" s="4">
        <v>1466</v>
      </c>
      <c r="B1471" s="6" t="str">
        <f>"00479896"</f>
        <v>00479896</v>
      </c>
    </row>
    <row r="1472" spans="1:2">
      <c r="A1472" s="4">
        <v>1467</v>
      </c>
      <c r="B1472" s="6" t="str">
        <f>"00480160"</f>
        <v>00480160</v>
      </c>
    </row>
    <row r="1473" spans="1:2">
      <c r="A1473" s="4">
        <v>1468</v>
      </c>
      <c r="B1473" s="6" t="str">
        <f>"00480203"</f>
        <v>00480203</v>
      </c>
    </row>
    <row r="1474" spans="1:2">
      <c r="A1474" s="4">
        <v>1469</v>
      </c>
      <c r="B1474" s="6" t="str">
        <f>"00480271"</f>
        <v>00480271</v>
      </c>
    </row>
    <row r="1475" spans="1:2">
      <c r="A1475" s="4">
        <v>1470</v>
      </c>
      <c r="B1475" s="6" t="str">
        <f>"00480300"</f>
        <v>00480300</v>
      </c>
    </row>
    <row r="1476" spans="1:2">
      <c r="A1476" s="4">
        <v>1471</v>
      </c>
      <c r="B1476" s="6" t="str">
        <f>"00480309"</f>
        <v>00480309</v>
      </c>
    </row>
    <row r="1477" spans="1:2">
      <c r="A1477" s="4">
        <v>1472</v>
      </c>
      <c r="B1477" s="6" t="str">
        <f>"00480360"</f>
        <v>00480360</v>
      </c>
    </row>
    <row r="1478" spans="1:2">
      <c r="A1478" s="4">
        <v>1473</v>
      </c>
      <c r="B1478" s="6" t="str">
        <f>"00480644"</f>
        <v>00480644</v>
      </c>
    </row>
    <row r="1479" spans="1:2">
      <c r="A1479" s="4">
        <v>1474</v>
      </c>
      <c r="B1479" s="6" t="str">
        <f>"00480688"</f>
        <v>00480688</v>
      </c>
    </row>
    <row r="1480" spans="1:2">
      <c r="A1480" s="4">
        <v>1475</v>
      </c>
      <c r="B1480" s="6" t="str">
        <f>"00480693"</f>
        <v>00480693</v>
      </c>
    </row>
    <row r="1481" spans="1:2">
      <c r="A1481" s="4">
        <v>1476</v>
      </c>
      <c r="B1481" s="6" t="str">
        <f>"00480884"</f>
        <v>00480884</v>
      </c>
    </row>
    <row r="1482" spans="1:2">
      <c r="A1482" s="4">
        <v>1477</v>
      </c>
      <c r="B1482" s="6" t="str">
        <f>"00481032"</f>
        <v>00481032</v>
      </c>
    </row>
    <row r="1483" spans="1:2">
      <c r="A1483" s="4">
        <v>1478</v>
      </c>
      <c r="B1483" s="6" t="str">
        <f>"00481071"</f>
        <v>00481071</v>
      </c>
    </row>
    <row r="1484" spans="1:2">
      <c r="A1484" s="4">
        <v>1479</v>
      </c>
      <c r="B1484" s="6" t="str">
        <f>"00481181"</f>
        <v>00481181</v>
      </c>
    </row>
    <row r="1485" spans="1:2">
      <c r="A1485" s="4">
        <v>1480</v>
      </c>
      <c r="B1485" s="6" t="str">
        <f>"00481267"</f>
        <v>00481267</v>
      </c>
    </row>
    <row r="1486" spans="1:2">
      <c r="A1486" s="4">
        <v>1481</v>
      </c>
      <c r="B1486" s="6" t="str">
        <f>"00481504"</f>
        <v>00481504</v>
      </c>
    </row>
    <row r="1487" spans="1:2">
      <c r="A1487" s="4">
        <v>1482</v>
      </c>
      <c r="B1487" s="6" t="str">
        <f>"00481547"</f>
        <v>00481547</v>
      </c>
    </row>
    <row r="1488" spans="1:2">
      <c r="A1488" s="4">
        <v>1483</v>
      </c>
      <c r="B1488" s="6" t="str">
        <f>"00481864"</f>
        <v>00481864</v>
      </c>
    </row>
    <row r="1489" spans="1:2">
      <c r="A1489" s="4">
        <v>1484</v>
      </c>
      <c r="B1489" s="6" t="str">
        <f>"00482071"</f>
        <v>00482071</v>
      </c>
    </row>
    <row r="1490" spans="1:2">
      <c r="A1490" s="4">
        <v>1485</v>
      </c>
      <c r="B1490" s="6" t="str">
        <f>"00482126"</f>
        <v>00482126</v>
      </c>
    </row>
    <row r="1491" spans="1:2">
      <c r="A1491" s="4">
        <v>1486</v>
      </c>
      <c r="B1491" s="6" t="str">
        <f>"00482531"</f>
        <v>00482531</v>
      </c>
    </row>
    <row r="1492" spans="1:2">
      <c r="A1492" s="4">
        <v>1487</v>
      </c>
      <c r="B1492" s="6" t="str">
        <f>"00482589"</f>
        <v>00482589</v>
      </c>
    </row>
    <row r="1493" spans="1:2">
      <c r="A1493" s="4">
        <v>1488</v>
      </c>
      <c r="B1493" s="6" t="str">
        <f>"00482691"</f>
        <v>00482691</v>
      </c>
    </row>
    <row r="1494" spans="1:2">
      <c r="A1494" s="4">
        <v>1489</v>
      </c>
      <c r="B1494" s="6" t="str">
        <f>"00482699"</f>
        <v>00482699</v>
      </c>
    </row>
    <row r="1495" spans="1:2">
      <c r="A1495" s="4">
        <v>1490</v>
      </c>
      <c r="B1495" s="6" t="str">
        <f>"00482709"</f>
        <v>00482709</v>
      </c>
    </row>
    <row r="1496" spans="1:2">
      <c r="A1496" s="4">
        <v>1491</v>
      </c>
      <c r="B1496" s="6" t="str">
        <f>"00482817"</f>
        <v>00482817</v>
      </c>
    </row>
    <row r="1497" spans="1:2">
      <c r="A1497" s="4">
        <v>1492</v>
      </c>
      <c r="B1497" s="6" t="str">
        <f>"00482863"</f>
        <v>00482863</v>
      </c>
    </row>
    <row r="1498" spans="1:2">
      <c r="A1498" s="4">
        <v>1493</v>
      </c>
      <c r="B1498" s="6" t="str">
        <f>"00482870"</f>
        <v>00482870</v>
      </c>
    </row>
    <row r="1499" spans="1:2">
      <c r="A1499" s="4">
        <v>1494</v>
      </c>
      <c r="B1499" s="6" t="str">
        <f>"00482874"</f>
        <v>00482874</v>
      </c>
    </row>
    <row r="1500" spans="1:2">
      <c r="A1500" s="4">
        <v>1495</v>
      </c>
      <c r="B1500" s="6" t="str">
        <f>"00482908"</f>
        <v>00482908</v>
      </c>
    </row>
    <row r="1501" spans="1:2">
      <c r="A1501" s="4">
        <v>1496</v>
      </c>
      <c r="B1501" s="6" t="str">
        <f>"00482978"</f>
        <v>00482978</v>
      </c>
    </row>
    <row r="1502" spans="1:2">
      <c r="A1502" s="4">
        <v>1497</v>
      </c>
      <c r="B1502" s="6" t="str">
        <f>"00483000"</f>
        <v>00483000</v>
      </c>
    </row>
    <row r="1503" spans="1:2">
      <c r="A1503" s="4">
        <v>1498</v>
      </c>
      <c r="B1503" s="6" t="str">
        <f>"00483275"</f>
        <v>00483275</v>
      </c>
    </row>
    <row r="1504" spans="1:2">
      <c r="A1504" s="4">
        <v>1499</v>
      </c>
      <c r="B1504" s="6" t="str">
        <f>"00483284"</f>
        <v>00483284</v>
      </c>
    </row>
    <row r="1505" spans="1:2">
      <c r="A1505" s="4">
        <v>1500</v>
      </c>
      <c r="B1505" s="6" t="str">
        <f>"00483391"</f>
        <v>00483391</v>
      </c>
    </row>
    <row r="1506" spans="1:2">
      <c r="A1506" s="4">
        <v>1501</v>
      </c>
      <c r="B1506" s="6" t="str">
        <f>"00483426"</f>
        <v>00483426</v>
      </c>
    </row>
    <row r="1507" spans="1:2">
      <c r="A1507" s="4">
        <v>1502</v>
      </c>
      <c r="B1507" s="6" t="str">
        <f>"00483472"</f>
        <v>00483472</v>
      </c>
    </row>
    <row r="1508" spans="1:2">
      <c r="A1508" s="4">
        <v>1503</v>
      </c>
      <c r="B1508" s="6" t="str">
        <f>"00483530"</f>
        <v>00483530</v>
      </c>
    </row>
    <row r="1509" spans="1:2">
      <c r="A1509" s="4">
        <v>1504</v>
      </c>
      <c r="B1509" s="6" t="str">
        <f>"00483555"</f>
        <v>00483555</v>
      </c>
    </row>
    <row r="1510" spans="1:2">
      <c r="A1510" s="4">
        <v>1505</v>
      </c>
      <c r="B1510" s="6" t="str">
        <f>"00483937"</f>
        <v>00483937</v>
      </c>
    </row>
    <row r="1511" spans="1:2">
      <c r="A1511" s="4">
        <v>1506</v>
      </c>
      <c r="B1511" s="6" t="str">
        <f>"00483978"</f>
        <v>00483978</v>
      </c>
    </row>
    <row r="1512" spans="1:2">
      <c r="A1512" s="4">
        <v>1507</v>
      </c>
      <c r="B1512" s="6" t="str">
        <f>"00483983"</f>
        <v>00483983</v>
      </c>
    </row>
    <row r="1513" spans="1:2">
      <c r="A1513" s="4">
        <v>1508</v>
      </c>
      <c r="B1513" s="6" t="str">
        <f>"00484054"</f>
        <v>00484054</v>
      </c>
    </row>
    <row r="1514" spans="1:2">
      <c r="A1514" s="4">
        <v>1509</v>
      </c>
      <c r="B1514" s="6" t="str">
        <f>"00484065"</f>
        <v>00484065</v>
      </c>
    </row>
    <row r="1515" spans="1:2">
      <c r="A1515" s="4">
        <v>1510</v>
      </c>
      <c r="B1515" s="6" t="str">
        <f>"00484095"</f>
        <v>00484095</v>
      </c>
    </row>
    <row r="1516" spans="1:2">
      <c r="A1516" s="4">
        <v>1511</v>
      </c>
      <c r="B1516" s="6" t="str">
        <f>"00484117"</f>
        <v>00484117</v>
      </c>
    </row>
    <row r="1517" spans="1:2">
      <c r="A1517" s="4">
        <v>1512</v>
      </c>
      <c r="B1517" s="6" t="str">
        <f>"00484129"</f>
        <v>00484129</v>
      </c>
    </row>
    <row r="1518" spans="1:2">
      <c r="A1518" s="4">
        <v>1513</v>
      </c>
      <c r="B1518" s="6" t="str">
        <f>"00484135"</f>
        <v>00484135</v>
      </c>
    </row>
    <row r="1519" spans="1:2">
      <c r="A1519" s="4">
        <v>1514</v>
      </c>
      <c r="B1519" s="6" t="str">
        <f>"00484153"</f>
        <v>00484153</v>
      </c>
    </row>
    <row r="1520" spans="1:2">
      <c r="A1520" s="4">
        <v>1515</v>
      </c>
      <c r="B1520" s="6" t="str">
        <f>"00484239"</f>
        <v>00484239</v>
      </c>
    </row>
    <row r="1521" spans="1:2">
      <c r="A1521" s="4">
        <v>1516</v>
      </c>
      <c r="B1521" s="6" t="str">
        <f>"00484276"</f>
        <v>00484276</v>
      </c>
    </row>
    <row r="1522" spans="1:2">
      <c r="A1522" s="4">
        <v>1517</v>
      </c>
      <c r="B1522" s="6" t="str">
        <f>"00484387"</f>
        <v>00484387</v>
      </c>
    </row>
    <row r="1523" spans="1:2">
      <c r="A1523" s="4">
        <v>1518</v>
      </c>
      <c r="B1523" s="6" t="str">
        <f>"00484393"</f>
        <v>00484393</v>
      </c>
    </row>
    <row r="1524" spans="1:2">
      <c r="A1524" s="4">
        <v>1519</v>
      </c>
      <c r="B1524" s="6" t="str">
        <f>"00484416"</f>
        <v>00484416</v>
      </c>
    </row>
    <row r="1525" spans="1:2">
      <c r="A1525" s="4">
        <v>1520</v>
      </c>
      <c r="B1525" s="6" t="str">
        <f>"00484423"</f>
        <v>00484423</v>
      </c>
    </row>
    <row r="1526" spans="1:2">
      <c r="A1526" s="4">
        <v>1521</v>
      </c>
      <c r="B1526" s="6" t="str">
        <f>"00484461"</f>
        <v>00484461</v>
      </c>
    </row>
    <row r="1527" spans="1:2">
      <c r="A1527" s="4">
        <v>1522</v>
      </c>
      <c r="B1527" s="6" t="str">
        <f>"00484481"</f>
        <v>00484481</v>
      </c>
    </row>
    <row r="1528" spans="1:2">
      <c r="A1528" s="4">
        <v>1523</v>
      </c>
      <c r="B1528" s="6" t="str">
        <f>"00484585"</f>
        <v>00484585</v>
      </c>
    </row>
    <row r="1529" spans="1:2">
      <c r="A1529" s="4">
        <v>1524</v>
      </c>
      <c r="B1529" s="6" t="str">
        <f>"00484608"</f>
        <v>00484608</v>
      </c>
    </row>
    <row r="1530" spans="1:2">
      <c r="A1530" s="4">
        <v>1525</v>
      </c>
      <c r="B1530" s="6" t="str">
        <f>"00484616"</f>
        <v>00484616</v>
      </c>
    </row>
    <row r="1531" spans="1:2">
      <c r="A1531" s="4">
        <v>1526</v>
      </c>
      <c r="B1531" s="6" t="str">
        <f>"00484851"</f>
        <v>00484851</v>
      </c>
    </row>
    <row r="1532" spans="1:2">
      <c r="A1532" s="4">
        <v>1527</v>
      </c>
      <c r="B1532" s="6" t="str">
        <f>"00484917"</f>
        <v>00484917</v>
      </c>
    </row>
    <row r="1533" spans="1:2">
      <c r="A1533" s="4">
        <v>1528</v>
      </c>
      <c r="B1533" s="6" t="str">
        <f>"00484964"</f>
        <v>00484964</v>
      </c>
    </row>
    <row r="1534" spans="1:2">
      <c r="A1534" s="4">
        <v>1529</v>
      </c>
      <c r="B1534" s="6" t="str">
        <f>"00485095"</f>
        <v>00485095</v>
      </c>
    </row>
    <row r="1535" spans="1:2">
      <c r="A1535" s="4">
        <v>1530</v>
      </c>
      <c r="B1535" s="6" t="str">
        <f>"00485181"</f>
        <v>00485181</v>
      </c>
    </row>
    <row r="1536" spans="1:2">
      <c r="A1536" s="4">
        <v>1531</v>
      </c>
      <c r="B1536" s="6" t="str">
        <f>"00485580"</f>
        <v>00485580</v>
      </c>
    </row>
    <row r="1537" spans="1:2">
      <c r="A1537" s="4">
        <v>1532</v>
      </c>
      <c r="B1537" s="6" t="str">
        <f>"00485614"</f>
        <v>00485614</v>
      </c>
    </row>
    <row r="1538" spans="1:2">
      <c r="A1538" s="4">
        <v>1533</v>
      </c>
      <c r="B1538" s="6" t="str">
        <f>"00485623"</f>
        <v>00485623</v>
      </c>
    </row>
    <row r="1539" spans="1:2">
      <c r="A1539" s="4">
        <v>1534</v>
      </c>
      <c r="B1539" s="6" t="str">
        <f>"00485707"</f>
        <v>00485707</v>
      </c>
    </row>
    <row r="1540" spans="1:2">
      <c r="A1540" s="4">
        <v>1535</v>
      </c>
      <c r="B1540" s="6" t="str">
        <f>"00485762"</f>
        <v>00485762</v>
      </c>
    </row>
    <row r="1541" spans="1:2">
      <c r="A1541" s="4">
        <v>1536</v>
      </c>
      <c r="B1541" s="6" t="str">
        <f>"00485798"</f>
        <v>00485798</v>
      </c>
    </row>
    <row r="1542" spans="1:2">
      <c r="A1542" s="4">
        <v>1537</v>
      </c>
      <c r="B1542" s="6" t="str">
        <f>"00485799"</f>
        <v>00485799</v>
      </c>
    </row>
    <row r="1543" spans="1:2">
      <c r="A1543" s="4">
        <v>1538</v>
      </c>
      <c r="B1543" s="6" t="str">
        <f>"00485825"</f>
        <v>00485825</v>
      </c>
    </row>
    <row r="1544" spans="1:2">
      <c r="A1544" s="4">
        <v>1539</v>
      </c>
      <c r="B1544" s="6" t="str">
        <f>"00485841"</f>
        <v>00485841</v>
      </c>
    </row>
    <row r="1545" spans="1:2">
      <c r="A1545" s="4">
        <v>1540</v>
      </c>
      <c r="B1545" s="6" t="str">
        <f>"00485888"</f>
        <v>00485888</v>
      </c>
    </row>
    <row r="1546" spans="1:2">
      <c r="A1546" s="4">
        <v>1541</v>
      </c>
      <c r="B1546" s="6" t="str">
        <f>"00485919"</f>
        <v>00485919</v>
      </c>
    </row>
    <row r="1547" spans="1:2">
      <c r="A1547" s="4">
        <v>1542</v>
      </c>
      <c r="B1547" s="6" t="str">
        <f>"00485920"</f>
        <v>00485920</v>
      </c>
    </row>
    <row r="1548" spans="1:2">
      <c r="A1548" s="4">
        <v>1543</v>
      </c>
      <c r="B1548" s="6" t="str">
        <f>"00485960"</f>
        <v>00485960</v>
      </c>
    </row>
    <row r="1549" spans="1:2">
      <c r="A1549" s="4">
        <v>1544</v>
      </c>
      <c r="B1549" s="6" t="str">
        <f>"00485964"</f>
        <v>00485964</v>
      </c>
    </row>
    <row r="1550" spans="1:2">
      <c r="A1550" s="4">
        <v>1545</v>
      </c>
      <c r="B1550" s="6" t="str">
        <f>"00486065"</f>
        <v>00486065</v>
      </c>
    </row>
    <row r="1551" spans="1:2">
      <c r="A1551" s="4">
        <v>1546</v>
      </c>
      <c r="B1551" s="6" t="str">
        <f>"00486080"</f>
        <v>00486080</v>
      </c>
    </row>
    <row r="1552" spans="1:2">
      <c r="A1552" s="4">
        <v>1547</v>
      </c>
      <c r="B1552" s="6" t="str">
        <f>"00486106"</f>
        <v>00486106</v>
      </c>
    </row>
    <row r="1553" spans="1:2">
      <c r="A1553" s="4">
        <v>1548</v>
      </c>
      <c r="B1553" s="6" t="str">
        <f>"00486122"</f>
        <v>00486122</v>
      </c>
    </row>
    <row r="1554" spans="1:2">
      <c r="A1554" s="4">
        <v>1549</v>
      </c>
      <c r="B1554" s="6" t="str">
        <f>"00486169"</f>
        <v>00486169</v>
      </c>
    </row>
    <row r="1555" spans="1:2">
      <c r="A1555" s="4">
        <v>1550</v>
      </c>
      <c r="B1555" s="6" t="str">
        <f>"00486203"</f>
        <v>00486203</v>
      </c>
    </row>
    <row r="1556" spans="1:2">
      <c r="A1556" s="4">
        <v>1551</v>
      </c>
      <c r="B1556" s="6" t="str">
        <f>"00486259"</f>
        <v>00486259</v>
      </c>
    </row>
    <row r="1557" spans="1:2">
      <c r="A1557" s="4">
        <v>1552</v>
      </c>
      <c r="B1557" s="6" t="str">
        <f>"00486340"</f>
        <v>00486340</v>
      </c>
    </row>
    <row r="1558" spans="1:2">
      <c r="A1558" s="4">
        <v>1553</v>
      </c>
      <c r="B1558" s="6" t="str">
        <f>"00486375"</f>
        <v>00486375</v>
      </c>
    </row>
    <row r="1559" spans="1:2">
      <c r="A1559" s="4">
        <v>1554</v>
      </c>
      <c r="B1559" s="6" t="str">
        <f>"00486405"</f>
        <v>00486405</v>
      </c>
    </row>
    <row r="1560" spans="1:2">
      <c r="A1560" s="4">
        <v>1555</v>
      </c>
      <c r="B1560" s="6" t="str">
        <f>"00486421"</f>
        <v>00486421</v>
      </c>
    </row>
    <row r="1561" spans="1:2">
      <c r="A1561" s="4">
        <v>1556</v>
      </c>
      <c r="B1561" s="6" t="str">
        <f>"00486427"</f>
        <v>00486427</v>
      </c>
    </row>
    <row r="1562" spans="1:2">
      <c r="A1562" s="4">
        <v>1557</v>
      </c>
      <c r="B1562" s="6" t="str">
        <f>"00486456"</f>
        <v>00486456</v>
      </c>
    </row>
    <row r="1563" spans="1:2">
      <c r="A1563" s="4">
        <v>1558</v>
      </c>
      <c r="B1563" s="6" t="str">
        <f>"00486458"</f>
        <v>00486458</v>
      </c>
    </row>
    <row r="1564" spans="1:2">
      <c r="A1564" s="4">
        <v>1559</v>
      </c>
      <c r="B1564" s="6" t="str">
        <f>"00486469"</f>
        <v>00486469</v>
      </c>
    </row>
    <row r="1565" spans="1:2">
      <c r="A1565" s="4">
        <v>1560</v>
      </c>
      <c r="B1565" s="6" t="str">
        <f>"00486514"</f>
        <v>00486514</v>
      </c>
    </row>
    <row r="1566" spans="1:2">
      <c r="A1566" s="4">
        <v>1561</v>
      </c>
      <c r="B1566" s="6" t="str">
        <f>"00486521"</f>
        <v>00486521</v>
      </c>
    </row>
    <row r="1567" spans="1:2">
      <c r="A1567" s="4">
        <v>1562</v>
      </c>
      <c r="B1567" s="6" t="str">
        <f>"00486527"</f>
        <v>00486527</v>
      </c>
    </row>
    <row r="1568" spans="1:2">
      <c r="A1568" s="4">
        <v>1563</v>
      </c>
      <c r="B1568" s="6" t="str">
        <f>"00486541"</f>
        <v>00486541</v>
      </c>
    </row>
    <row r="1569" spans="1:2">
      <c r="A1569" s="4">
        <v>1564</v>
      </c>
      <c r="B1569" s="6" t="str">
        <f>"00486568"</f>
        <v>00486568</v>
      </c>
    </row>
    <row r="1570" spans="1:2">
      <c r="A1570" s="4">
        <v>1565</v>
      </c>
      <c r="B1570" s="6" t="str">
        <f>"00486601"</f>
        <v>00486601</v>
      </c>
    </row>
    <row r="1571" spans="1:2">
      <c r="A1571" s="4">
        <v>1566</v>
      </c>
      <c r="B1571" s="6" t="str">
        <f>"00486606"</f>
        <v>00486606</v>
      </c>
    </row>
    <row r="1572" spans="1:2">
      <c r="A1572" s="4">
        <v>1567</v>
      </c>
      <c r="B1572" s="6" t="str">
        <f>"00486624"</f>
        <v>00486624</v>
      </c>
    </row>
    <row r="1573" spans="1:2">
      <c r="A1573" s="4">
        <v>1568</v>
      </c>
      <c r="B1573" s="6" t="str">
        <f>"00486625"</f>
        <v>00486625</v>
      </c>
    </row>
    <row r="1574" spans="1:2">
      <c r="A1574" s="4">
        <v>1569</v>
      </c>
      <c r="B1574" s="6" t="str">
        <f>"00486672"</f>
        <v>00486672</v>
      </c>
    </row>
    <row r="1575" spans="1:2">
      <c r="A1575" s="4">
        <v>1570</v>
      </c>
      <c r="B1575" s="6" t="str">
        <f>"00486720"</f>
        <v>00486720</v>
      </c>
    </row>
    <row r="1576" spans="1:2">
      <c r="A1576" s="4">
        <v>1571</v>
      </c>
      <c r="B1576" s="6" t="str">
        <f>"00486726"</f>
        <v>00486726</v>
      </c>
    </row>
    <row r="1577" spans="1:2">
      <c r="A1577" s="4">
        <v>1572</v>
      </c>
      <c r="B1577" s="6" t="str">
        <f>"00486733"</f>
        <v>00486733</v>
      </c>
    </row>
    <row r="1578" spans="1:2">
      <c r="A1578" s="4">
        <v>1573</v>
      </c>
      <c r="B1578" s="6" t="str">
        <f>"00486751"</f>
        <v>00486751</v>
      </c>
    </row>
    <row r="1579" spans="1:2">
      <c r="A1579" s="4">
        <v>1574</v>
      </c>
      <c r="B1579" s="6" t="str">
        <f>"00486757"</f>
        <v>00486757</v>
      </c>
    </row>
    <row r="1580" spans="1:2">
      <c r="A1580" s="4">
        <v>1575</v>
      </c>
      <c r="B1580" s="6" t="str">
        <f>"00486759"</f>
        <v>00486759</v>
      </c>
    </row>
    <row r="1581" spans="1:2">
      <c r="A1581" s="4">
        <v>1576</v>
      </c>
      <c r="B1581" s="6" t="str">
        <f>"00486775"</f>
        <v>00486775</v>
      </c>
    </row>
    <row r="1582" spans="1:2">
      <c r="A1582" s="4">
        <v>1577</v>
      </c>
      <c r="B1582" s="6" t="str">
        <f>"00486781"</f>
        <v>00486781</v>
      </c>
    </row>
    <row r="1583" spans="1:2">
      <c r="A1583" s="4">
        <v>1578</v>
      </c>
      <c r="B1583" s="6" t="str">
        <f>"00486840"</f>
        <v>00486840</v>
      </c>
    </row>
    <row r="1584" spans="1:2">
      <c r="A1584" s="4">
        <v>1579</v>
      </c>
      <c r="B1584" s="6" t="str">
        <f>"00486871"</f>
        <v>00486871</v>
      </c>
    </row>
    <row r="1585" spans="1:2">
      <c r="A1585" s="4">
        <v>1580</v>
      </c>
      <c r="B1585" s="6" t="str">
        <f>"00486892"</f>
        <v>00486892</v>
      </c>
    </row>
    <row r="1586" spans="1:2">
      <c r="A1586" s="4">
        <v>1581</v>
      </c>
      <c r="B1586" s="6" t="str">
        <f>"00486976"</f>
        <v>00486976</v>
      </c>
    </row>
    <row r="1587" spans="1:2">
      <c r="A1587" s="4">
        <v>1582</v>
      </c>
      <c r="B1587" s="6" t="str">
        <f>"00486989"</f>
        <v>00486989</v>
      </c>
    </row>
    <row r="1588" spans="1:2">
      <c r="A1588" s="4">
        <v>1583</v>
      </c>
      <c r="B1588" s="6" t="str">
        <f>"00487031"</f>
        <v>00487031</v>
      </c>
    </row>
    <row r="1589" spans="1:2">
      <c r="A1589" s="4">
        <v>1584</v>
      </c>
      <c r="B1589" s="6" t="str">
        <f>"00487037"</f>
        <v>00487037</v>
      </c>
    </row>
    <row r="1590" spans="1:2">
      <c r="A1590" s="4">
        <v>1585</v>
      </c>
      <c r="B1590" s="6" t="str">
        <f>"00487047"</f>
        <v>00487047</v>
      </c>
    </row>
    <row r="1591" spans="1:2">
      <c r="A1591" s="4">
        <v>1586</v>
      </c>
      <c r="B1591" s="6" t="str">
        <f>"00487273"</f>
        <v>00487273</v>
      </c>
    </row>
    <row r="1592" spans="1:2">
      <c r="A1592" s="4">
        <v>1587</v>
      </c>
      <c r="B1592" s="6" t="str">
        <f>"00487324"</f>
        <v>00487324</v>
      </c>
    </row>
    <row r="1593" spans="1:2">
      <c r="A1593" s="4">
        <v>1588</v>
      </c>
      <c r="B1593" s="6" t="str">
        <f>"00487360"</f>
        <v>00487360</v>
      </c>
    </row>
    <row r="1594" spans="1:2">
      <c r="A1594" s="4">
        <v>1589</v>
      </c>
      <c r="B1594" s="6" t="str">
        <f>"00487390"</f>
        <v>00487390</v>
      </c>
    </row>
    <row r="1595" spans="1:2">
      <c r="A1595" s="4">
        <v>1590</v>
      </c>
      <c r="B1595" s="6" t="str">
        <f>"00487415"</f>
        <v>00487415</v>
      </c>
    </row>
    <row r="1596" spans="1:2">
      <c r="A1596" s="4">
        <v>1591</v>
      </c>
      <c r="B1596" s="6" t="str">
        <f>"00487433"</f>
        <v>00487433</v>
      </c>
    </row>
    <row r="1597" spans="1:2">
      <c r="A1597" s="4">
        <v>1592</v>
      </c>
      <c r="B1597" s="6" t="str">
        <f>"00487470"</f>
        <v>00487470</v>
      </c>
    </row>
    <row r="1598" spans="1:2">
      <c r="A1598" s="4">
        <v>1593</v>
      </c>
      <c r="B1598" s="6" t="str">
        <f>"00487500"</f>
        <v>00487500</v>
      </c>
    </row>
    <row r="1599" spans="1:2">
      <c r="A1599" s="4">
        <v>1594</v>
      </c>
      <c r="B1599" s="6" t="str">
        <f>"00487512"</f>
        <v>00487512</v>
      </c>
    </row>
    <row r="1600" spans="1:2">
      <c r="A1600" s="4">
        <v>1595</v>
      </c>
      <c r="B1600" s="6" t="str">
        <f>"00487518"</f>
        <v>00487518</v>
      </c>
    </row>
    <row r="1601" spans="1:2">
      <c r="A1601" s="4">
        <v>1596</v>
      </c>
      <c r="B1601" s="6" t="str">
        <f>"00487529"</f>
        <v>00487529</v>
      </c>
    </row>
    <row r="1602" spans="1:2">
      <c r="A1602" s="4">
        <v>1597</v>
      </c>
      <c r="B1602" s="6" t="str">
        <f>"00487585"</f>
        <v>00487585</v>
      </c>
    </row>
    <row r="1603" spans="1:2">
      <c r="A1603" s="4">
        <v>1598</v>
      </c>
      <c r="B1603" s="6" t="str">
        <f>"00487677"</f>
        <v>00487677</v>
      </c>
    </row>
    <row r="1604" spans="1:2">
      <c r="A1604" s="4">
        <v>1599</v>
      </c>
      <c r="B1604" s="6" t="str">
        <f>"00487714"</f>
        <v>00487714</v>
      </c>
    </row>
    <row r="1605" spans="1:2">
      <c r="A1605" s="4">
        <v>1600</v>
      </c>
      <c r="B1605" s="6" t="str">
        <f>"00487854"</f>
        <v>00487854</v>
      </c>
    </row>
    <row r="1606" spans="1:2">
      <c r="A1606" s="4">
        <v>1601</v>
      </c>
      <c r="B1606" s="6" t="str">
        <f>"00487868"</f>
        <v>00487868</v>
      </c>
    </row>
    <row r="1607" spans="1:2">
      <c r="A1607" s="4">
        <v>1602</v>
      </c>
      <c r="B1607" s="6" t="str">
        <f>"00487928"</f>
        <v>00487928</v>
      </c>
    </row>
    <row r="1608" spans="1:2">
      <c r="A1608" s="4">
        <v>1603</v>
      </c>
      <c r="B1608" s="6" t="str">
        <f>"00487969"</f>
        <v>00487969</v>
      </c>
    </row>
    <row r="1609" spans="1:2">
      <c r="A1609" s="4">
        <v>1604</v>
      </c>
      <c r="B1609" s="6" t="str">
        <f>"00488003"</f>
        <v>00488003</v>
      </c>
    </row>
    <row r="1610" spans="1:2">
      <c r="A1610" s="4">
        <v>1605</v>
      </c>
      <c r="B1610" s="6" t="str">
        <f>"00488029"</f>
        <v>00488029</v>
      </c>
    </row>
    <row r="1611" spans="1:2">
      <c r="A1611" s="4">
        <v>1606</v>
      </c>
      <c r="B1611" s="6" t="str">
        <f>"00488104"</f>
        <v>00488104</v>
      </c>
    </row>
    <row r="1612" spans="1:2">
      <c r="A1612" s="4">
        <v>1607</v>
      </c>
      <c r="B1612" s="6" t="str">
        <f>"00488157"</f>
        <v>00488157</v>
      </c>
    </row>
    <row r="1613" spans="1:2">
      <c r="A1613" s="4">
        <v>1608</v>
      </c>
      <c r="B1613" s="6" t="str">
        <f>"00488188"</f>
        <v>00488188</v>
      </c>
    </row>
    <row r="1614" spans="1:2">
      <c r="A1614" s="4">
        <v>1609</v>
      </c>
      <c r="B1614" s="6" t="str">
        <f>"00488198"</f>
        <v>00488198</v>
      </c>
    </row>
    <row r="1615" spans="1:2">
      <c r="A1615" s="4">
        <v>1610</v>
      </c>
      <c r="B1615" s="6" t="str">
        <f>"00488230"</f>
        <v>00488230</v>
      </c>
    </row>
    <row r="1616" spans="1:2">
      <c r="A1616" s="4">
        <v>1611</v>
      </c>
      <c r="B1616" s="6" t="str">
        <f>"00488259"</f>
        <v>00488259</v>
      </c>
    </row>
    <row r="1617" spans="1:2">
      <c r="A1617" s="4">
        <v>1612</v>
      </c>
      <c r="B1617" s="6" t="str">
        <f>"00488339"</f>
        <v>00488339</v>
      </c>
    </row>
    <row r="1618" spans="1:2">
      <c r="A1618" s="4">
        <v>1613</v>
      </c>
      <c r="B1618" s="6" t="str">
        <f>"00488427"</f>
        <v>00488427</v>
      </c>
    </row>
    <row r="1619" spans="1:2">
      <c r="A1619" s="4">
        <v>1614</v>
      </c>
      <c r="B1619" s="6" t="str">
        <f>"00488478"</f>
        <v>00488478</v>
      </c>
    </row>
    <row r="1620" spans="1:2">
      <c r="A1620" s="4">
        <v>1615</v>
      </c>
      <c r="B1620" s="6" t="str">
        <f>"00488484"</f>
        <v>00488484</v>
      </c>
    </row>
    <row r="1621" spans="1:2">
      <c r="A1621" s="4">
        <v>1616</v>
      </c>
      <c r="B1621" s="6" t="str">
        <f>"00488507"</f>
        <v>00488507</v>
      </c>
    </row>
    <row r="1622" spans="1:2">
      <c r="A1622" s="4">
        <v>1617</v>
      </c>
      <c r="B1622" s="6" t="str">
        <f>"00488539"</f>
        <v>00488539</v>
      </c>
    </row>
    <row r="1623" spans="1:2">
      <c r="A1623" s="4">
        <v>1618</v>
      </c>
      <c r="B1623" s="6" t="str">
        <f>"00488631"</f>
        <v>00488631</v>
      </c>
    </row>
    <row r="1624" spans="1:2">
      <c r="A1624" s="4">
        <v>1619</v>
      </c>
      <c r="B1624" s="6" t="str">
        <f>"00488647"</f>
        <v>00488647</v>
      </c>
    </row>
    <row r="1625" spans="1:2">
      <c r="A1625" s="4">
        <v>1620</v>
      </c>
      <c r="B1625" s="6" t="str">
        <f>"00488663"</f>
        <v>00488663</v>
      </c>
    </row>
    <row r="1626" spans="1:2">
      <c r="A1626" s="4">
        <v>1621</v>
      </c>
      <c r="B1626" s="6" t="str">
        <f>"00488666"</f>
        <v>00488666</v>
      </c>
    </row>
    <row r="1627" spans="1:2">
      <c r="A1627" s="4">
        <v>1622</v>
      </c>
      <c r="B1627" s="6" t="str">
        <f>"00488667"</f>
        <v>00488667</v>
      </c>
    </row>
    <row r="1628" spans="1:2">
      <c r="A1628" s="4">
        <v>1623</v>
      </c>
      <c r="B1628" s="6" t="str">
        <f>"00488691"</f>
        <v>00488691</v>
      </c>
    </row>
    <row r="1629" spans="1:2">
      <c r="A1629" s="4">
        <v>1624</v>
      </c>
      <c r="B1629" s="6" t="str">
        <f>"00488716"</f>
        <v>00488716</v>
      </c>
    </row>
    <row r="1630" spans="1:2">
      <c r="A1630" s="4">
        <v>1625</v>
      </c>
      <c r="B1630" s="6" t="str">
        <f>"00488846"</f>
        <v>00488846</v>
      </c>
    </row>
    <row r="1631" spans="1:2">
      <c r="A1631" s="4">
        <v>1626</v>
      </c>
      <c r="B1631" s="6" t="str">
        <f>"00489020"</f>
        <v>00489020</v>
      </c>
    </row>
    <row r="1632" spans="1:2">
      <c r="A1632" s="4">
        <v>1627</v>
      </c>
      <c r="B1632" s="6" t="str">
        <f>"00489074"</f>
        <v>00489074</v>
      </c>
    </row>
    <row r="1633" spans="1:2">
      <c r="A1633" s="4">
        <v>1628</v>
      </c>
      <c r="B1633" s="6" t="str">
        <f>"00489078"</f>
        <v>00489078</v>
      </c>
    </row>
    <row r="1634" spans="1:2">
      <c r="A1634" s="4">
        <v>1629</v>
      </c>
      <c r="B1634" s="6" t="str">
        <f>"00489127"</f>
        <v>00489127</v>
      </c>
    </row>
    <row r="1635" spans="1:2">
      <c r="A1635" s="4">
        <v>1630</v>
      </c>
      <c r="B1635" s="6" t="str">
        <f>"00489137"</f>
        <v>00489137</v>
      </c>
    </row>
    <row r="1636" spans="1:2">
      <c r="A1636" s="4">
        <v>1631</v>
      </c>
      <c r="B1636" s="6" t="str">
        <f>"00489166"</f>
        <v>00489166</v>
      </c>
    </row>
    <row r="1637" spans="1:2">
      <c r="A1637" s="4">
        <v>1632</v>
      </c>
      <c r="B1637" s="6" t="str">
        <f>"00489241"</f>
        <v>00489241</v>
      </c>
    </row>
    <row r="1638" spans="1:2">
      <c r="A1638" s="4">
        <v>1633</v>
      </c>
      <c r="B1638" s="6" t="str">
        <f>"00489376"</f>
        <v>00489376</v>
      </c>
    </row>
    <row r="1639" spans="1:2">
      <c r="A1639" s="4">
        <v>1634</v>
      </c>
      <c r="B1639" s="6" t="str">
        <f>"00489533"</f>
        <v>00489533</v>
      </c>
    </row>
    <row r="1640" spans="1:2">
      <c r="A1640" s="4">
        <v>1635</v>
      </c>
      <c r="B1640" s="6" t="str">
        <f>"00489547"</f>
        <v>00489547</v>
      </c>
    </row>
    <row r="1641" spans="1:2">
      <c r="A1641" s="4">
        <v>1636</v>
      </c>
      <c r="B1641" s="6" t="str">
        <f>"00489555"</f>
        <v>00489555</v>
      </c>
    </row>
    <row r="1642" spans="1:2">
      <c r="A1642" s="4">
        <v>1637</v>
      </c>
      <c r="B1642" s="6" t="str">
        <f>"00489712"</f>
        <v>00489712</v>
      </c>
    </row>
    <row r="1643" spans="1:2">
      <c r="A1643" s="4">
        <v>1638</v>
      </c>
      <c r="B1643" s="6" t="str">
        <f>"00489755"</f>
        <v>00489755</v>
      </c>
    </row>
    <row r="1644" spans="1:2">
      <c r="A1644" s="4">
        <v>1639</v>
      </c>
      <c r="B1644" s="6" t="str">
        <f>"00489821"</f>
        <v>00489821</v>
      </c>
    </row>
    <row r="1645" spans="1:2">
      <c r="A1645" s="4">
        <v>1640</v>
      </c>
      <c r="B1645" s="6" t="str">
        <f>"00489824"</f>
        <v>00489824</v>
      </c>
    </row>
    <row r="1646" spans="1:2">
      <c r="A1646" s="4">
        <v>1641</v>
      </c>
      <c r="B1646" s="6" t="str">
        <f>"00489864"</f>
        <v>00489864</v>
      </c>
    </row>
    <row r="1647" spans="1:2">
      <c r="A1647" s="4">
        <v>1642</v>
      </c>
      <c r="B1647" s="6" t="str">
        <f>"00489869"</f>
        <v>00489869</v>
      </c>
    </row>
    <row r="1648" spans="1:2">
      <c r="A1648" s="4">
        <v>1643</v>
      </c>
      <c r="B1648" s="6" t="str">
        <f>"00489872"</f>
        <v>00489872</v>
      </c>
    </row>
    <row r="1649" spans="1:2">
      <c r="A1649" s="4">
        <v>1644</v>
      </c>
      <c r="B1649" s="6" t="str">
        <f>"00489933"</f>
        <v>00489933</v>
      </c>
    </row>
    <row r="1650" spans="1:2">
      <c r="A1650" s="4">
        <v>1645</v>
      </c>
      <c r="B1650" s="6" t="str">
        <f>"00489955"</f>
        <v>00489955</v>
      </c>
    </row>
    <row r="1651" spans="1:2">
      <c r="A1651" s="4">
        <v>1646</v>
      </c>
      <c r="B1651" s="6" t="str">
        <f>"00489967"</f>
        <v>00489967</v>
      </c>
    </row>
    <row r="1652" spans="1:2">
      <c r="A1652" s="4">
        <v>1647</v>
      </c>
      <c r="B1652" s="6" t="str">
        <f>"00490065"</f>
        <v>00490065</v>
      </c>
    </row>
    <row r="1653" spans="1:2">
      <c r="A1653" s="4">
        <v>1648</v>
      </c>
      <c r="B1653" s="6" t="str">
        <f>"00490160"</f>
        <v>00490160</v>
      </c>
    </row>
    <row r="1654" spans="1:2">
      <c r="A1654" s="4">
        <v>1649</v>
      </c>
      <c r="B1654" s="6" t="str">
        <f>"00490233"</f>
        <v>00490233</v>
      </c>
    </row>
    <row r="1655" spans="1:2">
      <c r="A1655" s="4">
        <v>1650</v>
      </c>
      <c r="B1655" s="6" t="str">
        <f>"00490254"</f>
        <v>00490254</v>
      </c>
    </row>
    <row r="1656" spans="1:2">
      <c r="A1656" s="4">
        <v>1651</v>
      </c>
      <c r="B1656" s="6" t="str">
        <f>"00490273"</f>
        <v>00490273</v>
      </c>
    </row>
    <row r="1657" spans="1:2">
      <c r="A1657" s="4">
        <v>1652</v>
      </c>
      <c r="B1657" s="6" t="str">
        <f>"00490336"</f>
        <v>00490336</v>
      </c>
    </row>
    <row r="1658" spans="1:2">
      <c r="A1658" s="4">
        <v>1653</v>
      </c>
      <c r="B1658" s="6" t="str">
        <f>"00490399"</f>
        <v>00490399</v>
      </c>
    </row>
    <row r="1659" spans="1:2">
      <c r="A1659" s="4">
        <v>1654</v>
      </c>
      <c r="B1659" s="6" t="str">
        <f>"00490403"</f>
        <v>00490403</v>
      </c>
    </row>
    <row r="1660" spans="1:2">
      <c r="A1660" s="4">
        <v>1655</v>
      </c>
      <c r="B1660" s="6" t="str">
        <f>"00490416"</f>
        <v>00490416</v>
      </c>
    </row>
    <row r="1661" spans="1:2">
      <c r="A1661" s="4">
        <v>1656</v>
      </c>
      <c r="B1661" s="6" t="str">
        <f>"00490506"</f>
        <v>00490506</v>
      </c>
    </row>
    <row r="1662" spans="1:2">
      <c r="A1662" s="4">
        <v>1657</v>
      </c>
      <c r="B1662" s="6" t="str">
        <f>"00490533"</f>
        <v>00490533</v>
      </c>
    </row>
    <row r="1663" spans="1:2">
      <c r="A1663" s="4">
        <v>1658</v>
      </c>
      <c r="B1663" s="6" t="str">
        <f>"00490565"</f>
        <v>00490565</v>
      </c>
    </row>
    <row r="1664" spans="1:2">
      <c r="A1664" s="4">
        <v>1659</v>
      </c>
      <c r="B1664" s="6" t="str">
        <f>"00490598"</f>
        <v>00490598</v>
      </c>
    </row>
    <row r="1665" spans="1:2">
      <c r="A1665" s="4">
        <v>1660</v>
      </c>
      <c r="B1665" s="6" t="str">
        <f>"00490612"</f>
        <v>00490612</v>
      </c>
    </row>
    <row r="1666" spans="1:2">
      <c r="A1666" s="4">
        <v>1661</v>
      </c>
      <c r="B1666" s="6" t="str">
        <f>"00490615"</f>
        <v>00490615</v>
      </c>
    </row>
    <row r="1667" spans="1:2">
      <c r="A1667" s="4">
        <v>1662</v>
      </c>
      <c r="B1667" s="6" t="str">
        <f>"00490624"</f>
        <v>00490624</v>
      </c>
    </row>
    <row r="1668" spans="1:2">
      <c r="A1668" s="4">
        <v>1663</v>
      </c>
      <c r="B1668" s="6" t="str">
        <f>"00490625"</f>
        <v>00490625</v>
      </c>
    </row>
    <row r="1669" spans="1:2">
      <c r="A1669" s="4">
        <v>1664</v>
      </c>
      <c r="B1669" s="6" t="str">
        <f>"00490640"</f>
        <v>00490640</v>
      </c>
    </row>
    <row r="1670" spans="1:2">
      <c r="A1670" s="4">
        <v>1665</v>
      </c>
      <c r="B1670" s="6" t="str">
        <f>"00490646"</f>
        <v>00490646</v>
      </c>
    </row>
    <row r="1671" spans="1:2">
      <c r="A1671" s="4">
        <v>1666</v>
      </c>
      <c r="B1671" s="6" t="str">
        <f>"00490714"</f>
        <v>00490714</v>
      </c>
    </row>
    <row r="1672" spans="1:2">
      <c r="A1672" s="4">
        <v>1667</v>
      </c>
      <c r="B1672" s="6" t="str">
        <f>"00490726"</f>
        <v>00490726</v>
      </c>
    </row>
    <row r="1673" spans="1:2">
      <c r="A1673" s="4">
        <v>1668</v>
      </c>
      <c r="B1673" s="6" t="str">
        <f>"00490731"</f>
        <v>00490731</v>
      </c>
    </row>
    <row r="1674" spans="1:2">
      <c r="A1674" s="4">
        <v>1669</v>
      </c>
      <c r="B1674" s="6" t="str">
        <f>"00490776"</f>
        <v>00490776</v>
      </c>
    </row>
    <row r="1675" spans="1:2">
      <c r="A1675" s="4">
        <v>1670</v>
      </c>
      <c r="B1675" s="6" t="str">
        <f>"00490891"</f>
        <v>00490891</v>
      </c>
    </row>
    <row r="1676" spans="1:2">
      <c r="A1676" s="4">
        <v>1671</v>
      </c>
      <c r="B1676" s="6" t="str">
        <f>"00490977"</f>
        <v>00490977</v>
      </c>
    </row>
    <row r="1677" spans="1:2">
      <c r="A1677" s="4">
        <v>1672</v>
      </c>
      <c r="B1677" s="6" t="str">
        <f>"00490984"</f>
        <v>00490984</v>
      </c>
    </row>
    <row r="1678" spans="1:2">
      <c r="A1678" s="4">
        <v>1673</v>
      </c>
      <c r="B1678" s="6" t="str">
        <f>"00491061"</f>
        <v>00491061</v>
      </c>
    </row>
    <row r="1679" spans="1:2">
      <c r="A1679" s="4">
        <v>1674</v>
      </c>
      <c r="B1679" s="6" t="str">
        <f>"00491090"</f>
        <v>00491090</v>
      </c>
    </row>
    <row r="1680" spans="1:2">
      <c r="A1680" s="4">
        <v>1675</v>
      </c>
      <c r="B1680" s="6" t="str">
        <f>"00491149"</f>
        <v>00491149</v>
      </c>
    </row>
    <row r="1681" spans="1:2">
      <c r="A1681" s="4">
        <v>1676</v>
      </c>
      <c r="B1681" s="6" t="str">
        <f>"00491167"</f>
        <v>00491167</v>
      </c>
    </row>
    <row r="1682" spans="1:2">
      <c r="A1682" s="4">
        <v>1677</v>
      </c>
      <c r="B1682" s="6" t="str">
        <f>"00491248"</f>
        <v>00491248</v>
      </c>
    </row>
    <row r="1683" spans="1:2">
      <c r="A1683" s="4">
        <v>1678</v>
      </c>
      <c r="B1683" s="6" t="str">
        <f>"00491262"</f>
        <v>00491262</v>
      </c>
    </row>
    <row r="1684" spans="1:2">
      <c r="A1684" s="4">
        <v>1679</v>
      </c>
      <c r="B1684" s="6" t="str">
        <f>"00491292"</f>
        <v>00491292</v>
      </c>
    </row>
    <row r="1685" spans="1:2">
      <c r="A1685" s="4">
        <v>1680</v>
      </c>
      <c r="B1685" s="6" t="str">
        <f>"00491298"</f>
        <v>00491298</v>
      </c>
    </row>
    <row r="1686" spans="1:2">
      <c r="A1686" s="4">
        <v>1681</v>
      </c>
      <c r="B1686" s="6" t="str">
        <f>"00491317"</f>
        <v>00491317</v>
      </c>
    </row>
    <row r="1687" spans="1:2">
      <c r="A1687" s="4">
        <v>1682</v>
      </c>
      <c r="B1687" s="6" t="str">
        <f>"00491431"</f>
        <v>00491431</v>
      </c>
    </row>
    <row r="1688" spans="1:2">
      <c r="A1688" s="4">
        <v>1683</v>
      </c>
      <c r="B1688" s="6" t="str">
        <f>"00491432"</f>
        <v>00491432</v>
      </c>
    </row>
    <row r="1689" spans="1:2">
      <c r="A1689" s="4">
        <v>1684</v>
      </c>
      <c r="B1689" s="6" t="str">
        <f>"00491461"</f>
        <v>00491461</v>
      </c>
    </row>
    <row r="1690" spans="1:2">
      <c r="A1690" s="4">
        <v>1685</v>
      </c>
      <c r="B1690" s="6" t="str">
        <f>"00491513"</f>
        <v>00491513</v>
      </c>
    </row>
    <row r="1691" spans="1:2">
      <c r="A1691" s="4">
        <v>1686</v>
      </c>
      <c r="B1691" s="6" t="str">
        <f>"00491563"</f>
        <v>00491563</v>
      </c>
    </row>
    <row r="1692" spans="1:2">
      <c r="A1692" s="4">
        <v>1687</v>
      </c>
      <c r="B1692" s="6" t="str">
        <f>"00491596"</f>
        <v>00491596</v>
      </c>
    </row>
    <row r="1693" spans="1:2">
      <c r="A1693" s="4">
        <v>1688</v>
      </c>
      <c r="B1693" s="6" t="str">
        <f>"00491627"</f>
        <v>00491627</v>
      </c>
    </row>
    <row r="1694" spans="1:2">
      <c r="A1694" s="4">
        <v>1689</v>
      </c>
      <c r="B1694" s="6" t="str">
        <f>"00491689"</f>
        <v>00491689</v>
      </c>
    </row>
    <row r="1695" spans="1:2">
      <c r="A1695" s="4">
        <v>1690</v>
      </c>
      <c r="B1695" s="6" t="str">
        <f>"00491700"</f>
        <v>00491700</v>
      </c>
    </row>
    <row r="1696" spans="1:2">
      <c r="A1696" s="4">
        <v>1691</v>
      </c>
      <c r="B1696" s="6" t="str">
        <f>"00491722"</f>
        <v>00491722</v>
      </c>
    </row>
    <row r="1697" spans="1:2">
      <c r="A1697" s="4">
        <v>1692</v>
      </c>
      <c r="B1697" s="6" t="str">
        <f>"00491746"</f>
        <v>00491746</v>
      </c>
    </row>
    <row r="1698" spans="1:2">
      <c r="A1698" s="4">
        <v>1693</v>
      </c>
      <c r="B1698" s="6" t="str">
        <f>"00491811"</f>
        <v>00491811</v>
      </c>
    </row>
    <row r="1699" spans="1:2">
      <c r="A1699" s="4">
        <v>1694</v>
      </c>
      <c r="B1699" s="6" t="str">
        <f>"00491839"</f>
        <v>00491839</v>
      </c>
    </row>
    <row r="1700" spans="1:2">
      <c r="A1700" s="4">
        <v>1695</v>
      </c>
      <c r="B1700" s="6" t="str">
        <f>"00491869"</f>
        <v>00491869</v>
      </c>
    </row>
    <row r="1701" spans="1:2">
      <c r="A1701" s="4">
        <v>1696</v>
      </c>
      <c r="B1701" s="6" t="str">
        <f>"00491891"</f>
        <v>00491891</v>
      </c>
    </row>
    <row r="1702" spans="1:2">
      <c r="A1702" s="4">
        <v>1697</v>
      </c>
      <c r="B1702" s="6" t="str">
        <f>"00491892"</f>
        <v>00491892</v>
      </c>
    </row>
    <row r="1703" spans="1:2">
      <c r="A1703" s="4">
        <v>1698</v>
      </c>
      <c r="B1703" s="6" t="str">
        <f>"00491903"</f>
        <v>00491903</v>
      </c>
    </row>
    <row r="1704" spans="1:2">
      <c r="A1704" s="4">
        <v>1699</v>
      </c>
      <c r="B1704" s="6" t="str">
        <f>"00491958"</f>
        <v>00491958</v>
      </c>
    </row>
    <row r="1705" spans="1:2">
      <c r="A1705" s="4">
        <v>1700</v>
      </c>
      <c r="B1705" s="6" t="str">
        <f>"00491962"</f>
        <v>00491962</v>
      </c>
    </row>
    <row r="1706" spans="1:2">
      <c r="A1706" s="4">
        <v>1701</v>
      </c>
      <c r="B1706" s="6" t="str">
        <f>"00492052"</f>
        <v>00492052</v>
      </c>
    </row>
    <row r="1707" spans="1:2">
      <c r="A1707" s="4">
        <v>1702</v>
      </c>
      <c r="B1707" s="6" t="str">
        <f>"00492162"</f>
        <v>00492162</v>
      </c>
    </row>
    <row r="1708" spans="1:2">
      <c r="A1708" s="4">
        <v>1703</v>
      </c>
      <c r="B1708" s="6" t="str">
        <f>"00492178"</f>
        <v>00492178</v>
      </c>
    </row>
    <row r="1709" spans="1:2">
      <c r="A1709" s="4">
        <v>1704</v>
      </c>
      <c r="B1709" s="6" t="str">
        <f>"00492224"</f>
        <v>00492224</v>
      </c>
    </row>
    <row r="1710" spans="1:2">
      <c r="A1710" s="4">
        <v>1705</v>
      </c>
      <c r="B1710" s="6" t="str">
        <f>"00492260"</f>
        <v>00492260</v>
      </c>
    </row>
    <row r="1711" spans="1:2">
      <c r="A1711" s="4">
        <v>1706</v>
      </c>
      <c r="B1711" s="6" t="str">
        <f>"00492405"</f>
        <v>00492405</v>
      </c>
    </row>
    <row r="1712" spans="1:2">
      <c r="A1712" s="4">
        <v>1707</v>
      </c>
      <c r="B1712" s="6" t="str">
        <f>"00492429"</f>
        <v>00492429</v>
      </c>
    </row>
    <row r="1713" spans="1:2">
      <c r="A1713" s="4">
        <v>1708</v>
      </c>
      <c r="B1713" s="6" t="str">
        <f>"00492436"</f>
        <v>00492436</v>
      </c>
    </row>
    <row r="1714" spans="1:2">
      <c r="A1714" s="4">
        <v>1709</v>
      </c>
      <c r="B1714" s="6" t="str">
        <f>"00492465"</f>
        <v>00492465</v>
      </c>
    </row>
    <row r="1715" spans="1:2">
      <c r="A1715" s="4">
        <v>1710</v>
      </c>
      <c r="B1715" s="6" t="str">
        <f>"00492468"</f>
        <v>00492468</v>
      </c>
    </row>
    <row r="1716" spans="1:2">
      <c r="A1716" s="4">
        <v>1711</v>
      </c>
      <c r="B1716" s="6" t="str">
        <f>"00492478"</f>
        <v>00492478</v>
      </c>
    </row>
    <row r="1717" spans="1:2">
      <c r="A1717" s="4">
        <v>1712</v>
      </c>
      <c r="B1717" s="6" t="str">
        <f>"00492491"</f>
        <v>00492491</v>
      </c>
    </row>
    <row r="1718" spans="1:2">
      <c r="A1718" s="4">
        <v>1713</v>
      </c>
      <c r="B1718" s="6" t="str">
        <f>"00492513"</f>
        <v>00492513</v>
      </c>
    </row>
    <row r="1719" spans="1:2">
      <c r="A1719" s="4">
        <v>1714</v>
      </c>
      <c r="B1719" s="6" t="str">
        <f>"00492528"</f>
        <v>00492528</v>
      </c>
    </row>
    <row r="1720" spans="1:2">
      <c r="A1720" s="4">
        <v>1715</v>
      </c>
      <c r="B1720" s="6" t="str">
        <f>"00492626"</f>
        <v>00492626</v>
      </c>
    </row>
    <row r="1721" spans="1:2">
      <c r="A1721" s="4">
        <v>1716</v>
      </c>
      <c r="B1721" s="6" t="str">
        <f>"00492666"</f>
        <v>00492666</v>
      </c>
    </row>
    <row r="1722" spans="1:2">
      <c r="A1722" s="4">
        <v>1717</v>
      </c>
      <c r="B1722" s="6" t="str">
        <f>"00492756"</f>
        <v>00492756</v>
      </c>
    </row>
    <row r="1723" spans="1:2">
      <c r="A1723" s="4">
        <v>1718</v>
      </c>
      <c r="B1723" s="6" t="str">
        <f>"00492771"</f>
        <v>00492771</v>
      </c>
    </row>
    <row r="1724" spans="1:2">
      <c r="A1724" s="4">
        <v>1719</v>
      </c>
      <c r="B1724" s="6" t="str">
        <f>"00492788"</f>
        <v>00492788</v>
      </c>
    </row>
    <row r="1725" spans="1:2">
      <c r="A1725" s="4">
        <v>1720</v>
      </c>
      <c r="B1725" s="6" t="str">
        <f>"00492817"</f>
        <v>00492817</v>
      </c>
    </row>
    <row r="1726" spans="1:2">
      <c r="A1726" s="4">
        <v>1721</v>
      </c>
      <c r="B1726" s="6" t="str">
        <f>"00492818"</f>
        <v>00492818</v>
      </c>
    </row>
    <row r="1727" spans="1:2">
      <c r="A1727" s="4">
        <v>1722</v>
      </c>
      <c r="B1727" s="6" t="str">
        <f>"00492820"</f>
        <v>00492820</v>
      </c>
    </row>
    <row r="1728" spans="1:2">
      <c r="A1728" s="4">
        <v>1723</v>
      </c>
      <c r="B1728" s="6" t="str">
        <f>"00492848"</f>
        <v>00492848</v>
      </c>
    </row>
    <row r="1729" spans="1:2">
      <c r="A1729" s="4">
        <v>1724</v>
      </c>
      <c r="B1729" s="6" t="str">
        <f>"00492900"</f>
        <v>00492900</v>
      </c>
    </row>
    <row r="1730" spans="1:2">
      <c r="A1730" s="4">
        <v>1725</v>
      </c>
      <c r="B1730" s="6" t="str">
        <f>"00492932"</f>
        <v>00492932</v>
      </c>
    </row>
    <row r="1731" spans="1:2">
      <c r="A1731" s="4">
        <v>1726</v>
      </c>
      <c r="B1731" s="6" t="str">
        <f>"00492957"</f>
        <v>00492957</v>
      </c>
    </row>
    <row r="1732" spans="1:2">
      <c r="A1732" s="4">
        <v>1727</v>
      </c>
      <c r="B1732" s="6" t="str">
        <f>"00492978"</f>
        <v>00492978</v>
      </c>
    </row>
    <row r="1733" spans="1:2">
      <c r="A1733" s="4">
        <v>1728</v>
      </c>
      <c r="B1733" s="6" t="str">
        <f>"00493059"</f>
        <v>00493059</v>
      </c>
    </row>
    <row r="1734" spans="1:2">
      <c r="A1734" s="4">
        <v>1729</v>
      </c>
      <c r="B1734" s="6" t="str">
        <f>"00493118"</f>
        <v>00493118</v>
      </c>
    </row>
    <row r="1735" spans="1:2">
      <c r="A1735" s="4">
        <v>1730</v>
      </c>
      <c r="B1735" s="6" t="str">
        <f>"00493203"</f>
        <v>00493203</v>
      </c>
    </row>
    <row r="1736" spans="1:2">
      <c r="A1736" s="4">
        <v>1731</v>
      </c>
      <c r="B1736" s="6" t="str">
        <f>"00493229"</f>
        <v>00493229</v>
      </c>
    </row>
    <row r="1737" spans="1:2">
      <c r="A1737" s="4">
        <v>1732</v>
      </c>
      <c r="B1737" s="6" t="str">
        <f>"00493283"</f>
        <v>00493283</v>
      </c>
    </row>
    <row r="1738" spans="1:2">
      <c r="A1738" s="4">
        <v>1733</v>
      </c>
      <c r="B1738" s="6" t="str">
        <f>"00493309"</f>
        <v>00493309</v>
      </c>
    </row>
    <row r="1739" spans="1:2">
      <c r="A1739" s="4">
        <v>1734</v>
      </c>
      <c r="B1739" s="6" t="str">
        <f>"00493339"</f>
        <v>00493339</v>
      </c>
    </row>
    <row r="1740" spans="1:2">
      <c r="A1740" s="4">
        <v>1735</v>
      </c>
      <c r="B1740" s="6" t="str">
        <f>"00493370"</f>
        <v>00493370</v>
      </c>
    </row>
    <row r="1741" spans="1:2">
      <c r="A1741" s="4">
        <v>1736</v>
      </c>
      <c r="B1741" s="6" t="str">
        <f>"00493373"</f>
        <v>00493373</v>
      </c>
    </row>
    <row r="1742" spans="1:2">
      <c r="A1742" s="4">
        <v>1737</v>
      </c>
      <c r="B1742" s="6" t="str">
        <f>"00493380"</f>
        <v>00493380</v>
      </c>
    </row>
    <row r="1743" spans="1:2">
      <c r="A1743" s="4">
        <v>1738</v>
      </c>
      <c r="B1743" s="6" t="str">
        <f>"00493505"</f>
        <v>00493505</v>
      </c>
    </row>
    <row r="1744" spans="1:2">
      <c r="A1744" s="4">
        <v>1739</v>
      </c>
      <c r="B1744" s="6" t="str">
        <f>"00493518"</f>
        <v>00493518</v>
      </c>
    </row>
    <row r="1745" spans="1:2">
      <c r="A1745" s="4">
        <v>1740</v>
      </c>
      <c r="B1745" s="6" t="str">
        <f>"00493590"</f>
        <v>00493590</v>
      </c>
    </row>
    <row r="1746" spans="1:2">
      <c r="A1746" s="4">
        <v>1741</v>
      </c>
      <c r="B1746" s="6" t="str">
        <f>"00493596"</f>
        <v>00493596</v>
      </c>
    </row>
    <row r="1747" spans="1:2">
      <c r="A1747" s="4">
        <v>1742</v>
      </c>
      <c r="B1747" s="6" t="str">
        <f>"00493650"</f>
        <v>00493650</v>
      </c>
    </row>
    <row r="1748" spans="1:2">
      <c r="A1748" s="4">
        <v>1743</v>
      </c>
      <c r="B1748" s="6" t="str">
        <f>"00493659"</f>
        <v>00493659</v>
      </c>
    </row>
    <row r="1749" spans="1:2">
      <c r="A1749" s="4">
        <v>1744</v>
      </c>
      <c r="B1749" s="6" t="str">
        <f>"00493776"</f>
        <v>00493776</v>
      </c>
    </row>
    <row r="1750" spans="1:2">
      <c r="A1750" s="4">
        <v>1745</v>
      </c>
      <c r="B1750" s="6" t="str">
        <f>"00493907"</f>
        <v>00493907</v>
      </c>
    </row>
    <row r="1751" spans="1:2">
      <c r="A1751" s="4">
        <v>1746</v>
      </c>
      <c r="B1751" s="6" t="str">
        <f>"00493924"</f>
        <v>00493924</v>
      </c>
    </row>
    <row r="1752" spans="1:2">
      <c r="A1752" s="4">
        <v>1747</v>
      </c>
      <c r="B1752" s="6" t="str">
        <f>"00493991"</f>
        <v>00493991</v>
      </c>
    </row>
    <row r="1753" spans="1:2">
      <c r="A1753" s="4">
        <v>1748</v>
      </c>
      <c r="B1753" s="6" t="str">
        <f>"00494005"</f>
        <v>00494005</v>
      </c>
    </row>
    <row r="1754" spans="1:2">
      <c r="A1754" s="4">
        <v>1749</v>
      </c>
      <c r="B1754" s="6" t="str">
        <f>"00494012"</f>
        <v>00494012</v>
      </c>
    </row>
    <row r="1755" spans="1:2">
      <c r="A1755" s="4">
        <v>1750</v>
      </c>
      <c r="B1755" s="6" t="str">
        <f>"00494112"</f>
        <v>00494112</v>
      </c>
    </row>
    <row r="1756" spans="1:2">
      <c r="A1756" s="4">
        <v>1751</v>
      </c>
      <c r="B1756" s="6" t="str">
        <f>"00494144"</f>
        <v>00494144</v>
      </c>
    </row>
    <row r="1757" spans="1:2">
      <c r="A1757" s="4">
        <v>1752</v>
      </c>
      <c r="B1757" s="6" t="str">
        <f>"00494164"</f>
        <v>00494164</v>
      </c>
    </row>
    <row r="1758" spans="1:2">
      <c r="A1758" s="4">
        <v>1753</v>
      </c>
      <c r="B1758" s="6" t="str">
        <f>"00494207"</f>
        <v>00494207</v>
      </c>
    </row>
    <row r="1759" spans="1:2">
      <c r="A1759" s="4">
        <v>1754</v>
      </c>
      <c r="B1759" s="6" t="str">
        <f>"00494269"</f>
        <v>00494269</v>
      </c>
    </row>
    <row r="1760" spans="1:2">
      <c r="A1760" s="4">
        <v>1755</v>
      </c>
      <c r="B1760" s="6" t="str">
        <f>"00494346"</f>
        <v>00494346</v>
      </c>
    </row>
    <row r="1761" spans="1:2">
      <c r="A1761" s="4">
        <v>1756</v>
      </c>
      <c r="B1761" s="6" t="str">
        <f>"00494360"</f>
        <v>00494360</v>
      </c>
    </row>
    <row r="1762" spans="1:2">
      <c r="A1762" s="4">
        <v>1757</v>
      </c>
      <c r="B1762" s="6" t="str">
        <f>"00494369"</f>
        <v>00494369</v>
      </c>
    </row>
    <row r="1763" spans="1:2">
      <c r="A1763" s="4">
        <v>1758</v>
      </c>
      <c r="B1763" s="6" t="str">
        <f>"00494393"</f>
        <v>00494393</v>
      </c>
    </row>
    <row r="1764" spans="1:2">
      <c r="A1764" s="4">
        <v>1759</v>
      </c>
      <c r="B1764" s="6" t="str">
        <f>"00494397"</f>
        <v>00494397</v>
      </c>
    </row>
    <row r="1765" spans="1:2">
      <c r="A1765" s="4">
        <v>1760</v>
      </c>
      <c r="B1765" s="6" t="str">
        <f>"00494426"</f>
        <v>00494426</v>
      </c>
    </row>
    <row r="1766" spans="1:2">
      <c r="A1766" s="4">
        <v>1761</v>
      </c>
      <c r="B1766" s="6" t="str">
        <f>"00494473"</f>
        <v>00494473</v>
      </c>
    </row>
    <row r="1767" spans="1:2">
      <c r="A1767" s="4">
        <v>1762</v>
      </c>
      <c r="B1767" s="6" t="str">
        <f>"00494533"</f>
        <v>00494533</v>
      </c>
    </row>
    <row r="1768" spans="1:2">
      <c r="A1768" s="4">
        <v>1763</v>
      </c>
      <c r="B1768" s="6" t="str">
        <f>"00494691"</f>
        <v>00494691</v>
      </c>
    </row>
    <row r="1769" spans="1:2">
      <c r="A1769" s="4">
        <v>1764</v>
      </c>
      <c r="B1769" s="6" t="str">
        <f>"00494699"</f>
        <v>00494699</v>
      </c>
    </row>
    <row r="1770" spans="1:2">
      <c r="A1770" s="4">
        <v>1765</v>
      </c>
      <c r="B1770" s="6" t="str">
        <f>"00494708"</f>
        <v>00494708</v>
      </c>
    </row>
    <row r="1771" spans="1:2">
      <c r="A1771" s="4">
        <v>1766</v>
      </c>
      <c r="B1771" s="6" t="str">
        <f>"00494728"</f>
        <v>00494728</v>
      </c>
    </row>
    <row r="1772" spans="1:2">
      <c r="A1772" s="4">
        <v>1767</v>
      </c>
      <c r="B1772" s="6" t="str">
        <f>"00494763"</f>
        <v>00494763</v>
      </c>
    </row>
    <row r="1773" spans="1:2">
      <c r="A1773" s="4">
        <v>1768</v>
      </c>
      <c r="B1773" s="6" t="str">
        <f>"00494828"</f>
        <v>00494828</v>
      </c>
    </row>
    <row r="1774" spans="1:2">
      <c r="A1774" s="4">
        <v>1769</v>
      </c>
      <c r="B1774" s="6" t="str">
        <f>"00494842"</f>
        <v>00494842</v>
      </c>
    </row>
    <row r="1775" spans="1:2">
      <c r="A1775" s="4">
        <v>1770</v>
      </c>
      <c r="B1775" s="6" t="str">
        <f>"00494851"</f>
        <v>00494851</v>
      </c>
    </row>
    <row r="1776" spans="1:2">
      <c r="A1776" s="4">
        <v>1771</v>
      </c>
      <c r="B1776" s="6" t="str">
        <f>"00494883"</f>
        <v>00494883</v>
      </c>
    </row>
    <row r="1777" spans="1:2">
      <c r="A1777" s="4">
        <v>1772</v>
      </c>
      <c r="B1777" s="6" t="str">
        <f>"00494890"</f>
        <v>00494890</v>
      </c>
    </row>
    <row r="1778" spans="1:2">
      <c r="A1778" s="4">
        <v>1773</v>
      </c>
      <c r="B1778" s="6" t="str">
        <f>"00494915"</f>
        <v>00494915</v>
      </c>
    </row>
    <row r="1779" spans="1:2">
      <c r="A1779" s="4">
        <v>1774</v>
      </c>
      <c r="B1779" s="6" t="str">
        <f>"00494918"</f>
        <v>00494918</v>
      </c>
    </row>
    <row r="1780" spans="1:2">
      <c r="A1780" s="4">
        <v>1775</v>
      </c>
      <c r="B1780" s="6" t="str">
        <f>"00494937"</f>
        <v>00494937</v>
      </c>
    </row>
    <row r="1781" spans="1:2">
      <c r="A1781" s="4">
        <v>1776</v>
      </c>
      <c r="B1781" s="6" t="str">
        <f>"00495040"</f>
        <v>00495040</v>
      </c>
    </row>
    <row r="1782" spans="1:2">
      <c r="A1782" s="4">
        <v>1777</v>
      </c>
      <c r="B1782" s="6" t="str">
        <f>"00495153"</f>
        <v>00495153</v>
      </c>
    </row>
    <row r="1783" spans="1:2">
      <c r="A1783" s="4">
        <v>1778</v>
      </c>
      <c r="B1783" s="6" t="str">
        <f>"00495161"</f>
        <v>00495161</v>
      </c>
    </row>
    <row r="1784" spans="1:2">
      <c r="A1784" s="4">
        <v>1779</v>
      </c>
      <c r="B1784" s="6" t="str">
        <f>"00495232"</f>
        <v>00495232</v>
      </c>
    </row>
    <row r="1785" spans="1:2">
      <c r="A1785" s="4">
        <v>1780</v>
      </c>
      <c r="B1785" s="6" t="str">
        <f>"00495255"</f>
        <v>00495255</v>
      </c>
    </row>
    <row r="1786" spans="1:2">
      <c r="A1786" s="4">
        <v>1781</v>
      </c>
      <c r="B1786" s="6" t="str">
        <f>"00495309"</f>
        <v>00495309</v>
      </c>
    </row>
    <row r="1787" spans="1:2">
      <c r="A1787" s="4">
        <v>1782</v>
      </c>
      <c r="B1787" s="6" t="str">
        <f>"00495443"</f>
        <v>00495443</v>
      </c>
    </row>
    <row r="1788" spans="1:2">
      <c r="A1788" s="4">
        <v>1783</v>
      </c>
      <c r="B1788" s="6" t="str">
        <f>"00495664"</f>
        <v>00495664</v>
      </c>
    </row>
    <row r="1789" spans="1:2">
      <c r="A1789" s="4">
        <v>1784</v>
      </c>
      <c r="B1789" s="6" t="str">
        <f>"00495751"</f>
        <v>00495751</v>
      </c>
    </row>
    <row r="1790" spans="1:2">
      <c r="A1790" s="4">
        <v>1785</v>
      </c>
      <c r="B1790" s="6" t="str">
        <f>"00495798"</f>
        <v>00495798</v>
      </c>
    </row>
    <row r="1791" spans="1:2">
      <c r="A1791" s="4">
        <v>1786</v>
      </c>
      <c r="B1791" s="6" t="str">
        <f>"00495998"</f>
        <v>00495998</v>
      </c>
    </row>
    <row r="1792" spans="1:2">
      <c r="A1792" s="4">
        <v>1787</v>
      </c>
      <c r="B1792" s="6" t="str">
        <f>"00496025"</f>
        <v>00496025</v>
      </c>
    </row>
    <row r="1793" spans="1:2">
      <c r="A1793" s="4">
        <v>1788</v>
      </c>
      <c r="B1793" s="6" t="str">
        <f>"00496073"</f>
        <v>00496073</v>
      </c>
    </row>
    <row r="1794" spans="1:2">
      <c r="A1794" s="4">
        <v>1789</v>
      </c>
      <c r="B1794" s="6" t="str">
        <f>"00496116"</f>
        <v>00496116</v>
      </c>
    </row>
    <row r="1795" spans="1:2">
      <c r="A1795" s="4">
        <v>1790</v>
      </c>
      <c r="B1795" s="6" t="str">
        <f>"00496135"</f>
        <v>00496135</v>
      </c>
    </row>
    <row r="1796" spans="1:2">
      <c r="A1796" s="4">
        <v>1791</v>
      </c>
      <c r="B1796" s="6" t="str">
        <f>"00496188"</f>
        <v>00496188</v>
      </c>
    </row>
    <row r="1797" spans="1:2">
      <c r="A1797" s="4">
        <v>1792</v>
      </c>
      <c r="B1797" s="6" t="str">
        <f>"00496192"</f>
        <v>00496192</v>
      </c>
    </row>
    <row r="1798" spans="1:2">
      <c r="A1798" s="4">
        <v>1793</v>
      </c>
      <c r="B1798" s="6" t="str">
        <f>"00496212"</f>
        <v>00496212</v>
      </c>
    </row>
    <row r="1799" spans="1:2">
      <c r="A1799" s="4">
        <v>1794</v>
      </c>
      <c r="B1799" s="6" t="str">
        <f>"00496229"</f>
        <v>00496229</v>
      </c>
    </row>
    <row r="1800" spans="1:2">
      <c r="A1800" s="4">
        <v>1795</v>
      </c>
      <c r="B1800" s="6" t="str">
        <f>"00496258"</f>
        <v>00496258</v>
      </c>
    </row>
    <row r="1801" spans="1:2">
      <c r="A1801" s="4">
        <v>1796</v>
      </c>
      <c r="B1801" s="6" t="str">
        <f>"00496286"</f>
        <v>00496286</v>
      </c>
    </row>
    <row r="1802" spans="1:2">
      <c r="A1802" s="4">
        <v>1797</v>
      </c>
      <c r="B1802" s="6" t="str">
        <f>"00496377"</f>
        <v>00496377</v>
      </c>
    </row>
    <row r="1803" spans="1:2">
      <c r="A1803" s="4">
        <v>1798</v>
      </c>
      <c r="B1803" s="6" t="str">
        <f>"00496383"</f>
        <v>00496383</v>
      </c>
    </row>
    <row r="1804" spans="1:2">
      <c r="A1804" s="4">
        <v>1799</v>
      </c>
      <c r="B1804" s="6" t="str">
        <f>"00496397"</f>
        <v>00496397</v>
      </c>
    </row>
    <row r="1805" spans="1:2">
      <c r="A1805" s="4">
        <v>1800</v>
      </c>
      <c r="B1805" s="6" t="str">
        <f>"00496407"</f>
        <v>00496407</v>
      </c>
    </row>
    <row r="1806" spans="1:2">
      <c r="A1806" s="4">
        <v>1801</v>
      </c>
      <c r="B1806" s="6" t="str">
        <f>"00496409"</f>
        <v>00496409</v>
      </c>
    </row>
    <row r="1807" spans="1:2">
      <c r="A1807" s="4">
        <v>1802</v>
      </c>
      <c r="B1807" s="6" t="str">
        <f>"00496456"</f>
        <v>00496456</v>
      </c>
    </row>
    <row r="1808" spans="1:2">
      <c r="A1808" s="4">
        <v>1803</v>
      </c>
      <c r="B1808" s="6" t="str">
        <f>"00496537"</f>
        <v>00496537</v>
      </c>
    </row>
    <row r="1809" spans="1:2">
      <c r="A1809" s="4">
        <v>1804</v>
      </c>
      <c r="B1809" s="6" t="str">
        <f>"00496538"</f>
        <v>00496538</v>
      </c>
    </row>
    <row r="1810" spans="1:2">
      <c r="A1810" s="4">
        <v>1805</v>
      </c>
      <c r="B1810" s="6" t="str">
        <f>"00496728"</f>
        <v>00496728</v>
      </c>
    </row>
    <row r="1811" spans="1:2">
      <c r="A1811" s="4">
        <v>1806</v>
      </c>
      <c r="B1811" s="6" t="str">
        <f>"00496733"</f>
        <v>00496733</v>
      </c>
    </row>
    <row r="1812" spans="1:2">
      <c r="A1812" s="4">
        <v>1807</v>
      </c>
      <c r="B1812" s="6" t="str">
        <f>"00496815"</f>
        <v>00496815</v>
      </c>
    </row>
    <row r="1813" spans="1:2">
      <c r="A1813" s="4">
        <v>1808</v>
      </c>
      <c r="B1813" s="6" t="str">
        <f>"00496909"</f>
        <v>00496909</v>
      </c>
    </row>
    <row r="1814" spans="1:2">
      <c r="A1814" s="4">
        <v>1809</v>
      </c>
      <c r="B1814" s="6" t="str">
        <f>"00496931"</f>
        <v>00496931</v>
      </c>
    </row>
    <row r="1815" spans="1:2">
      <c r="A1815" s="4">
        <v>1810</v>
      </c>
      <c r="B1815" s="6" t="str">
        <f>"00496968"</f>
        <v>00496968</v>
      </c>
    </row>
    <row r="1816" spans="1:2">
      <c r="A1816" s="4">
        <v>1811</v>
      </c>
      <c r="B1816" s="6" t="str">
        <f>"00497023"</f>
        <v>00497023</v>
      </c>
    </row>
    <row r="1817" spans="1:2">
      <c r="A1817" s="4">
        <v>1812</v>
      </c>
      <c r="B1817" s="6" t="str">
        <f>"00497036"</f>
        <v>00497036</v>
      </c>
    </row>
    <row r="1818" spans="1:2">
      <c r="A1818" s="4">
        <v>1813</v>
      </c>
      <c r="B1818" s="6" t="str">
        <f>"00497055"</f>
        <v>00497055</v>
      </c>
    </row>
    <row r="1819" spans="1:2">
      <c r="A1819" s="4">
        <v>1814</v>
      </c>
      <c r="B1819" s="6" t="str">
        <f>"00497083"</f>
        <v>00497083</v>
      </c>
    </row>
    <row r="1820" spans="1:2">
      <c r="A1820" s="4">
        <v>1815</v>
      </c>
      <c r="B1820" s="6" t="str">
        <f>"00497084"</f>
        <v>00497084</v>
      </c>
    </row>
    <row r="1821" spans="1:2">
      <c r="A1821" s="4">
        <v>1816</v>
      </c>
      <c r="B1821" s="6" t="str">
        <f>"00497165"</f>
        <v>00497165</v>
      </c>
    </row>
    <row r="1822" spans="1:2">
      <c r="A1822" s="4">
        <v>1817</v>
      </c>
      <c r="B1822" s="6" t="str">
        <f>"00497222"</f>
        <v>00497222</v>
      </c>
    </row>
    <row r="1823" spans="1:2">
      <c r="A1823" s="4">
        <v>1818</v>
      </c>
      <c r="B1823" s="6" t="str">
        <f>"00497223"</f>
        <v>00497223</v>
      </c>
    </row>
    <row r="1824" spans="1:2">
      <c r="A1824" s="4">
        <v>1819</v>
      </c>
      <c r="B1824" s="6" t="str">
        <f>"00497265"</f>
        <v>00497265</v>
      </c>
    </row>
    <row r="1825" spans="1:2">
      <c r="A1825" s="4">
        <v>1820</v>
      </c>
      <c r="B1825" s="6" t="str">
        <f>"00497270"</f>
        <v>00497270</v>
      </c>
    </row>
    <row r="1826" spans="1:2">
      <c r="A1826" s="4">
        <v>1821</v>
      </c>
      <c r="B1826" s="6" t="str">
        <f>"00497296"</f>
        <v>00497296</v>
      </c>
    </row>
    <row r="1827" spans="1:2">
      <c r="A1827" s="4">
        <v>1822</v>
      </c>
      <c r="B1827" s="6" t="str">
        <f>"00497302"</f>
        <v>00497302</v>
      </c>
    </row>
    <row r="1828" spans="1:2">
      <c r="A1828" s="4">
        <v>1823</v>
      </c>
      <c r="B1828" s="6" t="str">
        <f>"00497308"</f>
        <v>00497308</v>
      </c>
    </row>
    <row r="1829" spans="1:2">
      <c r="A1829" s="4">
        <v>1824</v>
      </c>
      <c r="B1829" s="6" t="str">
        <f>"00497320"</f>
        <v>00497320</v>
      </c>
    </row>
    <row r="1830" spans="1:2">
      <c r="A1830" s="4">
        <v>1825</v>
      </c>
      <c r="B1830" s="6" t="str">
        <f>"00497324"</f>
        <v>00497324</v>
      </c>
    </row>
    <row r="1831" spans="1:2">
      <c r="A1831" s="4">
        <v>1826</v>
      </c>
      <c r="B1831" s="6" t="str">
        <f>"00497336"</f>
        <v>00497336</v>
      </c>
    </row>
    <row r="1832" spans="1:2">
      <c r="A1832" s="4">
        <v>1827</v>
      </c>
      <c r="B1832" s="6" t="str">
        <f>"00497423"</f>
        <v>00497423</v>
      </c>
    </row>
    <row r="1833" spans="1:2">
      <c r="A1833" s="4">
        <v>1828</v>
      </c>
      <c r="B1833" s="6" t="str">
        <f>"00497431"</f>
        <v>00497431</v>
      </c>
    </row>
    <row r="1834" spans="1:2">
      <c r="A1834" s="4">
        <v>1829</v>
      </c>
      <c r="B1834" s="6" t="str">
        <f>"00497443"</f>
        <v>00497443</v>
      </c>
    </row>
    <row r="1835" spans="1:2">
      <c r="A1835" s="4">
        <v>1830</v>
      </c>
      <c r="B1835" s="6" t="str">
        <f>"00497445"</f>
        <v>00497445</v>
      </c>
    </row>
    <row r="1836" spans="1:2">
      <c r="A1836" s="4">
        <v>1831</v>
      </c>
      <c r="B1836" s="6" t="str">
        <f>"00497495"</f>
        <v>00497495</v>
      </c>
    </row>
    <row r="1837" spans="1:2">
      <c r="A1837" s="4">
        <v>1832</v>
      </c>
      <c r="B1837" s="6" t="str">
        <f>"00497590"</f>
        <v>00497590</v>
      </c>
    </row>
    <row r="1838" spans="1:2">
      <c r="A1838" s="4">
        <v>1833</v>
      </c>
      <c r="B1838" s="6" t="str">
        <f>"00497598"</f>
        <v>00497598</v>
      </c>
    </row>
    <row r="1839" spans="1:2">
      <c r="A1839" s="4">
        <v>1834</v>
      </c>
      <c r="B1839" s="6" t="str">
        <f>"00497675"</f>
        <v>00497675</v>
      </c>
    </row>
    <row r="1840" spans="1:2">
      <c r="A1840" s="4">
        <v>1835</v>
      </c>
      <c r="B1840" s="6" t="str">
        <f>"00497694"</f>
        <v>00497694</v>
      </c>
    </row>
    <row r="1841" spans="1:2">
      <c r="A1841" s="4">
        <v>1836</v>
      </c>
      <c r="B1841" s="6" t="str">
        <f>"00497695"</f>
        <v>00497695</v>
      </c>
    </row>
    <row r="1842" spans="1:2">
      <c r="A1842" s="4">
        <v>1837</v>
      </c>
      <c r="B1842" s="6" t="str">
        <f>"00497700"</f>
        <v>00497700</v>
      </c>
    </row>
    <row r="1843" spans="1:2">
      <c r="A1843" s="4">
        <v>1838</v>
      </c>
      <c r="B1843" s="6" t="str">
        <f>"00497780"</f>
        <v>00497780</v>
      </c>
    </row>
    <row r="1844" spans="1:2">
      <c r="A1844" s="4">
        <v>1839</v>
      </c>
      <c r="B1844" s="6" t="str">
        <f>"00497781"</f>
        <v>00497781</v>
      </c>
    </row>
    <row r="1845" spans="1:2">
      <c r="A1845" s="4">
        <v>1840</v>
      </c>
      <c r="B1845" s="6" t="str">
        <f>"00497815"</f>
        <v>00497815</v>
      </c>
    </row>
    <row r="1846" spans="1:2">
      <c r="A1846" s="4">
        <v>1841</v>
      </c>
      <c r="B1846" s="6" t="str">
        <f>"00497827"</f>
        <v>00497827</v>
      </c>
    </row>
    <row r="1847" spans="1:2">
      <c r="A1847" s="4">
        <v>1842</v>
      </c>
      <c r="B1847" s="6" t="str">
        <f>"00497872"</f>
        <v>00497872</v>
      </c>
    </row>
    <row r="1848" spans="1:2">
      <c r="A1848" s="4">
        <v>1843</v>
      </c>
      <c r="B1848" s="6" t="str">
        <f>"00497893"</f>
        <v>00497893</v>
      </c>
    </row>
    <row r="1849" spans="1:2">
      <c r="A1849" s="4">
        <v>1844</v>
      </c>
      <c r="B1849" s="6" t="str">
        <f>"00497930"</f>
        <v>00497930</v>
      </c>
    </row>
    <row r="1850" spans="1:2">
      <c r="A1850" s="4">
        <v>1845</v>
      </c>
      <c r="B1850" s="6" t="str">
        <f>"00497951"</f>
        <v>00497951</v>
      </c>
    </row>
    <row r="1851" spans="1:2">
      <c r="A1851" s="4">
        <v>1846</v>
      </c>
      <c r="B1851" s="6" t="str">
        <f>"00497977"</f>
        <v>00497977</v>
      </c>
    </row>
    <row r="1852" spans="1:2">
      <c r="A1852" s="4">
        <v>1847</v>
      </c>
      <c r="B1852" s="6" t="str">
        <f>"00498003"</f>
        <v>00498003</v>
      </c>
    </row>
    <row r="1853" spans="1:2">
      <c r="A1853" s="4">
        <v>1848</v>
      </c>
      <c r="B1853" s="6" t="str">
        <f>"00498014"</f>
        <v>00498014</v>
      </c>
    </row>
    <row r="1854" spans="1:2">
      <c r="A1854" s="4">
        <v>1849</v>
      </c>
      <c r="B1854" s="6" t="str">
        <f>"00498054"</f>
        <v>00498054</v>
      </c>
    </row>
    <row r="1855" spans="1:2">
      <c r="A1855" s="4">
        <v>1850</v>
      </c>
      <c r="B1855" s="6" t="str">
        <f>"00498055"</f>
        <v>00498055</v>
      </c>
    </row>
    <row r="1856" spans="1:2">
      <c r="A1856" s="4">
        <v>1851</v>
      </c>
      <c r="B1856" s="6" t="str">
        <f>"00498113"</f>
        <v>00498113</v>
      </c>
    </row>
    <row r="1857" spans="1:2">
      <c r="A1857" s="4">
        <v>1852</v>
      </c>
      <c r="B1857" s="6" t="str">
        <f>"00498125"</f>
        <v>00498125</v>
      </c>
    </row>
    <row r="1858" spans="1:2">
      <c r="A1858" s="4">
        <v>1853</v>
      </c>
      <c r="B1858" s="6" t="str">
        <f>"00498158"</f>
        <v>00498158</v>
      </c>
    </row>
    <row r="1859" spans="1:2">
      <c r="A1859" s="4">
        <v>1854</v>
      </c>
      <c r="B1859" s="6" t="str">
        <f>"00498211"</f>
        <v>00498211</v>
      </c>
    </row>
    <row r="1860" spans="1:2">
      <c r="A1860" s="4">
        <v>1855</v>
      </c>
      <c r="B1860" s="6" t="str">
        <f>"00498377"</f>
        <v>00498377</v>
      </c>
    </row>
    <row r="1861" spans="1:2">
      <c r="A1861" s="4">
        <v>1856</v>
      </c>
      <c r="B1861" s="6" t="str">
        <f>"00498381"</f>
        <v>00498381</v>
      </c>
    </row>
    <row r="1862" spans="1:2">
      <c r="A1862" s="4">
        <v>1857</v>
      </c>
      <c r="B1862" s="6" t="str">
        <f>"00498403"</f>
        <v>00498403</v>
      </c>
    </row>
    <row r="1863" spans="1:2">
      <c r="A1863" s="4">
        <v>1858</v>
      </c>
      <c r="B1863" s="6" t="str">
        <f>"00498466"</f>
        <v>00498466</v>
      </c>
    </row>
    <row r="1864" spans="1:2">
      <c r="A1864" s="4">
        <v>1859</v>
      </c>
      <c r="B1864" s="6" t="str">
        <f>"00498522"</f>
        <v>00498522</v>
      </c>
    </row>
    <row r="1865" spans="1:2">
      <c r="A1865" s="4">
        <v>1860</v>
      </c>
      <c r="B1865" s="6" t="str">
        <f>"00498530"</f>
        <v>00498530</v>
      </c>
    </row>
    <row r="1866" spans="1:2">
      <c r="A1866" s="4">
        <v>1861</v>
      </c>
      <c r="B1866" s="6" t="str">
        <f>"00498573"</f>
        <v>00498573</v>
      </c>
    </row>
    <row r="1867" spans="1:2">
      <c r="A1867" s="4">
        <v>1862</v>
      </c>
      <c r="B1867" s="6" t="str">
        <f>"00498585"</f>
        <v>00498585</v>
      </c>
    </row>
    <row r="1868" spans="1:2">
      <c r="A1868" s="4">
        <v>1863</v>
      </c>
      <c r="B1868" s="6" t="str">
        <f>"00498590"</f>
        <v>00498590</v>
      </c>
    </row>
    <row r="1869" spans="1:2">
      <c r="A1869" s="4">
        <v>1864</v>
      </c>
      <c r="B1869" s="6" t="str">
        <f>"00498612"</f>
        <v>00498612</v>
      </c>
    </row>
    <row r="1870" spans="1:2">
      <c r="A1870" s="4">
        <v>1865</v>
      </c>
      <c r="B1870" s="6" t="str">
        <f>"00498638"</f>
        <v>00498638</v>
      </c>
    </row>
    <row r="1871" spans="1:2">
      <c r="A1871" s="4">
        <v>1866</v>
      </c>
      <c r="B1871" s="6" t="str">
        <f>"00498678"</f>
        <v>00498678</v>
      </c>
    </row>
    <row r="1872" spans="1:2">
      <c r="A1872" s="4">
        <v>1867</v>
      </c>
      <c r="B1872" s="6" t="str">
        <f>"00498696"</f>
        <v>00498696</v>
      </c>
    </row>
    <row r="1873" spans="1:2">
      <c r="A1873" s="4">
        <v>1868</v>
      </c>
      <c r="B1873" s="6" t="str">
        <f>"00498708"</f>
        <v>00498708</v>
      </c>
    </row>
    <row r="1874" spans="1:2">
      <c r="A1874" s="4">
        <v>1869</v>
      </c>
      <c r="B1874" s="6" t="str">
        <f>"00498716"</f>
        <v>00498716</v>
      </c>
    </row>
    <row r="1875" spans="1:2">
      <c r="A1875" s="4">
        <v>1870</v>
      </c>
      <c r="B1875" s="6" t="str">
        <f>"00498724"</f>
        <v>00498724</v>
      </c>
    </row>
    <row r="1876" spans="1:2">
      <c r="A1876" s="4">
        <v>1871</v>
      </c>
      <c r="B1876" s="6" t="str">
        <f>"00498778"</f>
        <v>00498778</v>
      </c>
    </row>
    <row r="1877" spans="1:2">
      <c r="A1877" s="4">
        <v>1872</v>
      </c>
      <c r="B1877" s="6" t="str">
        <f>"00498793"</f>
        <v>00498793</v>
      </c>
    </row>
    <row r="1878" spans="1:2">
      <c r="A1878" s="4">
        <v>1873</v>
      </c>
      <c r="B1878" s="6" t="str">
        <f>"00498814"</f>
        <v>00498814</v>
      </c>
    </row>
    <row r="1879" spans="1:2">
      <c r="A1879" s="4">
        <v>1874</v>
      </c>
      <c r="B1879" s="6" t="str">
        <f>"00498823"</f>
        <v>00498823</v>
      </c>
    </row>
    <row r="1880" spans="1:2">
      <c r="A1880" s="4">
        <v>1875</v>
      </c>
      <c r="B1880" s="6" t="str">
        <f>"00498834"</f>
        <v>00498834</v>
      </c>
    </row>
    <row r="1881" spans="1:2">
      <c r="A1881" s="4">
        <v>1876</v>
      </c>
      <c r="B1881" s="6" t="str">
        <f>"00498836"</f>
        <v>00498836</v>
      </c>
    </row>
    <row r="1882" spans="1:2">
      <c r="A1882" s="4">
        <v>1877</v>
      </c>
      <c r="B1882" s="6" t="str">
        <f>"00498841"</f>
        <v>00498841</v>
      </c>
    </row>
    <row r="1883" spans="1:2">
      <c r="A1883" s="4">
        <v>1878</v>
      </c>
      <c r="B1883" s="6" t="str">
        <f>"00498854"</f>
        <v>00498854</v>
      </c>
    </row>
    <row r="1884" spans="1:2">
      <c r="A1884" s="4">
        <v>1879</v>
      </c>
      <c r="B1884" s="6" t="str">
        <f>"00498867"</f>
        <v>00498867</v>
      </c>
    </row>
    <row r="1885" spans="1:2">
      <c r="A1885" s="4">
        <v>1880</v>
      </c>
      <c r="B1885" s="6" t="str">
        <f>"00498868"</f>
        <v>00498868</v>
      </c>
    </row>
    <row r="1886" spans="1:2">
      <c r="A1886" s="4">
        <v>1881</v>
      </c>
      <c r="B1886" s="6" t="str">
        <f>"00498881"</f>
        <v>00498881</v>
      </c>
    </row>
    <row r="1887" spans="1:2">
      <c r="A1887" s="4">
        <v>1882</v>
      </c>
      <c r="B1887" s="6" t="str">
        <f>"00498883"</f>
        <v>00498883</v>
      </c>
    </row>
    <row r="1888" spans="1:2">
      <c r="A1888" s="4">
        <v>1883</v>
      </c>
      <c r="B1888" s="6" t="str">
        <f>"00498889"</f>
        <v>00498889</v>
      </c>
    </row>
    <row r="1889" spans="1:2">
      <c r="A1889" s="4">
        <v>1884</v>
      </c>
      <c r="B1889" s="6" t="str">
        <f>"00498944"</f>
        <v>00498944</v>
      </c>
    </row>
    <row r="1890" spans="1:2">
      <c r="A1890" s="4">
        <v>1885</v>
      </c>
      <c r="B1890" s="6" t="str">
        <f>"00498979"</f>
        <v>00498979</v>
      </c>
    </row>
    <row r="1891" spans="1:2">
      <c r="A1891" s="4">
        <v>1886</v>
      </c>
      <c r="B1891" s="6" t="str">
        <f>"00498997"</f>
        <v>00498997</v>
      </c>
    </row>
    <row r="1892" spans="1:2">
      <c r="A1892" s="4">
        <v>1887</v>
      </c>
      <c r="B1892" s="6" t="str">
        <f>"00499008"</f>
        <v>00499008</v>
      </c>
    </row>
    <row r="1893" spans="1:2">
      <c r="A1893" s="4">
        <v>1888</v>
      </c>
      <c r="B1893" s="6" t="str">
        <f>"00499016"</f>
        <v>00499016</v>
      </c>
    </row>
    <row r="1894" spans="1:2">
      <c r="A1894" s="4">
        <v>1889</v>
      </c>
      <c r="B1894" s="6" t="str">
        <f>"00499026"</f>
        <v>00499026</v>
      </c>
    </row>
    <row r="1895" spans="1:2">
      <c r="A1895" s="4">
        <v>1890</v>
      </c>
      <c r="B1895" s="6" t="str">
        <f>"00499047"</f>
        <v>00499047</v>
      </c>
    </row>
    <row r="1896" spans="1:2">
      <c r="A1896" s="4">
        <v>1891</v>
      </c>
      <c r="B1896" s="6" t="str">
        <f>"00499093"</f>
        <v>00499093</v>
      </c>
    </row>
    <row r="1897" spans="1:2">
      <c r="A1897" s="4">
        <v>1892</v>
      </c>
      <c r="B1897" s="6" t="str">
        <f>"00499156"</f>
        <v>00499156</v>
      </c>
    </row>
    <row r="1898" spans="1:2">
      <c r="A1898" s="4">
        <v>1893</v>
      </c>
      <c r="B1898" s="6" t="str">
        <f>"00499202"</f>
        <v>00499202</v>
      </c>
    </row>
    <row r="1899" spans="1:2">
      <c r="A1899" s="4">
        <v>1894</v>
      </c>
      <c r="B1899" s="6" t="str">
        <f>"00499206"</f>
        <v>00499206</v>
      </c>
    </row>
    <row r="1900" spans="1:2">
      <c r="A1900" s="4">
        <v>1895</v>
      </c>
      <c r="B1900" s="6" t="str">
        <f>"00499252"</f>
        <v>00499252</v>
      </c>
    </row>
    <row r="1901" spans="1:2">
      <c r="A1901" s="4">
        <v>1896</v>
      </c>
      <c r="B1901" s="6" t="str">
        <f>"00499307"</f>
        <v>00499307</v>
      </c>
    </row>
    <row r="1902" spans="1:2">
      <c r="A1902" s="4">
        <v>1897</v>
      </c>
      <c r="B1902" s="6" t="str">
        <f>"00499333"</f>
        <v>00499333</v>
      </c>
    </row>
    <row r="1903" spans="1:2">
      <c r="A1903" s="4">
        <v>1898</v>
      </c>
      <c r="B1903" s="6" t="str">
        <f>"00499372"</f>
        <v>00499372</v>
      </c>
    </row>
    <row r="1904" spans="1:2">
      <c r="A1904" s="4">
        <v>1899</v>
      </c>
      <c r="B1904" s="6" t="str">
        <f>"00499441"</f>
        <v>00499441</v>
      </c>
    </row>
    <row r="1905" spans="1:2">
      <c r="A1905" s="4">
        <v>1900</v>
      </c>
      <c r="B1905" s="6" t="str">
        <f>"00499470"</f>
        <v>00499470</v>
      </c>
    </row>
    <row r="1906" spans="1:2">
      <c r="A1906" s="4">
        <v>1901</v>
      </c>
      <c r="B1906" s="6" t="str">
        <f>"00499491"</f>
        <v>00499491</v>
      </c>
    </row>
    <row r="1907" spans="1:2">
      <c r="A1907" s="4">
        <v>1902</v>
      </c>
      <c r="B1907" s="6" t="str">
        <f>"00499503"</f>
        <v>00499503</v>
      </c>
    </row>
    <row r="1908" spans="1:2">
      <c r="A1908" s="4">
        <v>1903</v>
      </c>
      <c r="B1908" s="6" t="str">
        <f>"00499513"</f>
        <v>00499513</v>
      </c>
    </row>
    <row r="1909" spans="1:2">
      <c r="A1909" s="4">
        <v>1904</v>
      </c>
      <c r="B1909" s="6" t="str">
        <f>"00499780"</f>
        <v>00499780</v>
      </c>
    </row>
    <row r="1910" spans="1:2">
      <c r="A1910" s="4">
        <v>1905</v>
      </c>
      <c r="B1910" s="6" t="str">
        <f>"00499830"</f>
        <v>00499830</v>
      </c>
    </row>
    <row r="1911" spans="1:2">
      <c r="A1911" s="4">
        <v>1906</v>
      </c>
      <c r="B1911" s="6" t="str">
        <f>"00499838"</f>
        <v>00499838</v>
      </c>
    </row>
    <row r="1912" spans="1:2">
      <c r="A1912" s="4">
        <v>1907</v>
      </c>
      <c r="B1912" s="6" t="str">
        <f>"00499871"</f>
        <v>00499871</v>
      </c>
    </row>
    <row r="1913" spans="1:2">
      <c r="A1913" s="4">
        <v>1908</v>
      </c>
      <c r="B1913" s="6" t="str">
        <f>"00499874"</f>
        <v>00499874</v>
      </c>
    </row>
    <row r="1914" spans="1:2">
      <c r="A1914" s="4">
        <v>1909</v>
      </c>
      <c r="B1914" s="6" t="str">
        <f>"00499880"</f>
        <v>00499880</v>
      </c>
    </row>
    <row r="1915" spans="1:2">
      <c r="A1915" s="4">
        <v>1910</v>
      </c>
      <c r="B1915" s="6" t="str">
        <f>"00499931"</f>
        <v>00499931</v>
      </c>
    </row>
    <row r="1916" spans="1:2">
      <c r="A1916" s="4">
        <v>1911</v>
      </c>
      <c r="B1916" s="6" t="str">
        <f>"00499934"</f>
        <v>00499934</v>
      </c>
    </row>
    <row r="1917" spans="1:2">
      <c r="A1917" s="4">
        <v>1912</v>
      </c>
      <c r="B1917" s="6" t="str">
        <f>"00499942"</f>
        <v>00499942</v>
      </c>
    </row>
    <row r="1918" spans="1:2">
      <c r="A1918" s="4">
        <v>1913</v>
      </c>
      <c r="B1918" s="6" t="str">
        <f>"00499954"</f>
        <v>00499954</v>
      </c>
    </row>
    <row r="1919" spans="1:2">
      <c r="A1919" s="4">
        <v>1914</v>
      </c>
      <c r="B1919" s="6" t="str">
        <f>"00499958"</f>
        <v>00499958</v>
      </c>
    </row>
    <row r="1920" spans="1:2">
      <c r="A1920" s="4">
        <v>1915</v>
      </c>
      <c r="B1920" s="6" t="str">
        <f>"00499975"</f>
        <v>00499975</v>
      </c>
    </row>
    <row r="1921" spans="1:2">
      <c r="A1921" s="4">
        <v>1916</v>
      </c>
      <c r="B1921" s="6" t="str">
        <f>"00499998"</f>
        <v>00499998</v>
      </c>
    </row>
    <row r="1922" spans="1:2">
      <c r="A1922" s="4">
        <v>1917</v>
      </c>
      <c r="B1922" s="6" t="str">
        <f>"00500052"</f>
        <v>00500052</v>
      </c>
    </row>
    <row r="1923" spans="1:2">
      <c r="A1923" s="4">
        <v>1918</v>
      </c>
      <c r="B1923" s="6" t="str">
        <f>"00500057"</f>
        <v>00500057</v>
      </c>
    </row>
    <row r="1924" spans="1:2">
      <c r="A1924" s="4">
        <v>1919</v>
      </c>
      <c r="B1924" s="6" t="str">
        <f>"00500059"</f>
        <v>00500059</v>
      </c>
    </row>
    <row r="1925" spans="1:2">
      <c r="A1925" s="4">
        <v>1920</v>
      </c>
      <c r="B1925" s="6" t="str">
        <f>"00500070"</f>
        <v>00500070</v>
      </c>
    </row>
    <row r="1926" spans="1:2">
      <c r="A1926" s="4">
        <v>1921</v>
      </c>
      <c r="B1926" s="6" t="str">
        <f>"00500100"</f>
        <v>00500100</v>
      </c>
    </row>
    <row r="1927" spans="1:2">
      <c r="A1927" s="4">
        <v>1922</v>
      </c>
      <c r="B1927" s="6" t="str">
        <f>"00500104"</f>
        <v>00500104</v>
      </c>
    </row>
    <row r="1928" spans="1:2">
      <c r="A1928" s="4">
        <v>1923</v>
      </c>
      <c r="B1928" s="6" t="str">
        <f>"00500116"</f>
        <v>00500116</v>
      </c>
    </row>
    <row r="1929" spans="1:2">
      <c r="A1929" s="4">
        <v>1924</v>
      </c>
      <c r="B1929" s="6" t="str">
        <f>"00500155"</f>
        <v>00500155</v>
      </c>
    </row>
    <row r="1930" spans="1:2">
      <c r="A1930" s="4">
        <v>1925</v>
      </c>
      <c r="B1930" s="6" t="str">
        <f>"00500172"</f>
        <v>00500172</v>
      </c>
    </row>
    <row r="1931" spans="1:2">
      <c r="A1931" s="4">
        <v>1926</v>
      </c>
      <c r="B1931" s="6" t="str">
        <f>"00500194"</f>
        <v>00500194</v>
      </c>
    </row>
    <row r="1932" spans="1:2">
      <c r="A1932" s="4">
        <v>1927</v>
      </c>
      <c r="B1932" s="6" t="str">
        <f>"00500217"</f>
        <v>00500217</v>
      </c>
    </row>
    <row r="1933" spans="1:2">
      <c r="A1933" s="4">
        <v>1928</v>
      </c>
      <c r="B1933" s="6" t="str">
        <f>"00500256"</f>
        <v>00500256</v>
      </c>
    </row>
    <row r="1934" spans="1:2">
      <c r="A1934" s="4">
        <v>1929</v>
      </c>
      <c r="B1934" s="6" t="str">
        <f>"00500271"</f>
        <v>00500271</v>
      </c>
    </row>
    <row r="1935" spans="1:2">
      <c r="A1935" s="4">
        <v>1930</v>
      </c>
      <c r="B1935" s="6" t="str">
        <f>"00500286"</f>
        <v>00500286</v>
      </c>
    </row>
    <row r="1936" spans="1:2">
      <c r="A1936" s="4">
        <v>1931</v>
      </c>
      <c r="B1936" s="6" t="str">
        <f>"00500323"</f>
        <v>00500323</v>
      </c>
    </row>
    <row r="1937" spans="1:2">
      <c r="A1937" s="4">
        <v>1932</v>
      </c>
      <c r="B1937" s="6" t="str">
        <f>"00500331"</f>
        <v>00500331</v>
      </c>
    </row>
    <row r="1938" spans="1:2">
      <c r="A1938" s="4">
        <v>1933</v>
      </c>
      <c r="B1938" s="6" t="str">
        <f>"00500332"</f>
        <v>00500332</v>
      </c>
    </row>
    <row r="1939" spans="1:2">
      <c r="A1939" s="4">
        <v>1934</v>
      </c>
      <c r="B1939" s="6" t="str">
        <f>"00500355"</f>
        <v>00500355</v>
      </c>
    </row>
    <row r="1940" spans="1:2">
      <c r="A1940" s="4">
        <v>1935</v>
      </c>
      <c r="B1940" s="6" t="str">
        <f>"00500365"</f>
        <v>00500365</v>
      </c>
    </row>
    <row r="1941" spans="1:2">
      <c r="A1941" s="4">
        <v>1936</v>
      </c>
      <c r="B1941" s="6" t="str">
        <f>"00500424"</f>
        <v>00500424</v>
      </c>
    </row>
    <row r="1942" spans="1:2">
      <c r="A1942" s="4">
        <v>1937</v>
      </c>
      <c r="B1942" s="6" t="str">
        <f>"00500431"</f>
        <v>00500431</v>
      </c>
    </row>
    <row r="1943" spans="1:2">
      <c r="A1943" s="4">
        <v>1938</v>
      </c>
      <c r="B1943" s="6" t="str">
        <f>"00500468"</f>
        <v>00500468</v>
      </c>
    </row>
    <row r="1944" spans="1:2">
      <c r="A1944" s="4">
        <v>1939</v>
      </c>
      <c r="B1944" s="6" t="str">
        <f>"00500479"</f>
        <v>00500479</v>
      </c>
    </row>
    <row r="1945" spans="1:2">
      <c r="A1945" s="4">
        <v>1940</v>
      </c>
      <c r="B1945" s="6" t="str">
        <f>"00500534"</f>
        <v>00500534</v>
      </c>
    </row>
    <row r="1946" spans="1:2">
      <c r="A1946" s="4">
        <v>1941</v>
      </c>
      <c r="B1946" s="6" t="str">
        <f>"00500573"</f>
        <v>00500573</v>
      </c>
    </row>
    <row r="1947" spans="1:2">
      <c r="A1947" s="4">
        <v>1942</v>
      </c>
      <c r="B1947" s="6" t="str">
        <f>"00500640"</f>
        <v>00500640</v>
      </c>
    </row>
    <row r="1948" spans="1:2">
      <c r="A1948" s="4">
        <v>1943</v>
      </c>
      <c r="B1948" s="6" t="str">
        <f>"00500651"</f>
        <v>00500651</v>
      </c>
    </row>
    <row r="1949" spans="1:2">
      <c r="A1949" s="4">
        <v>1944</v>
      </c>
      <c r="B1949" s="6" t="str">
        <f>"00500679"</f>
        <v>00500679</v>
      </c>
    </row>
    <row r="1950" spans="1:2">
      <c r="A1950" s="4">
        <v>1945</v>
      </c>
      <c r="B1950" s="6" t="str">
        <f>"00500695"</f>
        <v>00500695</v>
      </c>
    </row>
    <row r="1951" spans="1:2">
      <c r="A1951" s="4">
        <v>1946</v>
      </c>
      <c r="B1951" s="6" t="str">
        <f>"00500710"</f>
        <v>00500710</v>
      </c>
    </row>
    <row r="1952" spans="1:2">
      <c r="A1952" s="4">
        <v>1947</v>
      </c>
      <c r="B1952" s="6" t="str">
        <f>"00500735"</f>
        <v>00500735</v>
      </c>
    </row>
    <row r="1953" spans="1:2">
      <c r="A1953" s="4">
        <v>1948</v>
      </c>
      <c r="B1953" s="6" t="str">
        <f>"00500739"</f>
        <v>00500739</v>
      </c>
    </row>
    <row r="1954" spans="1:2">
      <c r="A1954" s="4">
        <v>1949</v>
      </c>
      <c r="B1954" s="6" t="str">
        <f>"00500779"</f>
        <v>00500779</v>
      </c>
    </row>
    <row r="1955" spans="1:2">
      <c r="A1955" s="4">
        <v>1950</v>
      </c>
      <c r="B1955" s="6" t="str">
        <f>"00501065"</f>
        <v>00501065</v>
      </c>
    </row>
    <row r="1956" spans="1:2">
      <c r="A1956" s="4">
        <v>1951</v>
      </c>
      <c r="B1956" s="6" t="str">
        <f>"00501078"</f>
        <v>00501078</v>
      </c>
    </row>
    <row r="1957" spans="1:2">
      <c r="A1957" s="4">
        <v>1952</v>
      </c>
      <c r="B1957" s="6" t="str">
        <f>"00501116"</f>
        <v>00501116</v>
      </c>
    </row>
    <row r="1958" spans="1:2">
      <c r="A1958" s="4">
        <v>1953</v>
      </c>
      <c r="B1958" s="6" t="str">
        <f>"00501131"</f>
        <v>00501131</v>
      </c>
    </row>
    <row r="1959" spans="1:2">
      <c r="A1959" s="4">
        <v>1954</v>
      </c>
      <c r="B1959" s="6" t="str">
        <f>"00501226"</f>
        <v>00501226</v>
      </c>
    </row>
    <row r="1960" spans="1:2">
      <c r="A1960" s="4">
        <v>1955</v>
      </c>
      <c r="B1960" s="6" t="str">
        <f>"00501262"</f>
        <v>00501262</v>
      </c>
    </row>
    <row r="1961" spans="1:2">
      <c r="A1961" s="4">
        <v>1956</v>
      </c>
      <c r="B1961" s="6" t="str">
        <f>"00501296"</f>
        <v>00501296</v>
      </c>
    </row>
    <row r="1962" spans="1:2">
      <c r="A1962" s="4">
        <v>1957</v>
      </c>
      <c r="B1962" s="6" t="str">
        <f>"00501301"</f>
        <v>00501301</v>
      </c>
    </row>
    <row r="1963" spans="1:2">
      <c r="A1963" s="4">
        <v>1958</v>
      </c>
      <c r="B1963" s="6" t="str">
        <f>"00501322"</f>
        <v>00501322</v>
      </c>
    </row>
    <row r="1964" spans="1:2">
      <c r="A1964" s="4">
        <v>1959</v>
      </c>
      <c r="B1964" s="6" t="str">
        <f>"00501325"</f>
        <v>00501325</v>
      </c>
    </row>
    <row r="1965" spans="1:2">
      <c r="A1965" s="4">
        <v>1960</v>
      </c>
      <c r="B1965" s="6" t="str">
        <f>"00501391"</f>
        <v>00501391</v>
      </c>
    </row>
    <row r="1966" spans="1:2">
      <c r="A1966" s="4">
        <v>1961</v>
      </c>
      <c r="B1966" s="6" t="str">
        <f>"00501448"</f>
        <v>00501448</v>
      </c>
    </row>
    <row r="1967" spans="1:2">
      <c r="A1967" s="4">
        <v>1962</v>
      </c>
      <c r="B1967" s="6" t="str">
        <f>"00501459"</f>
        <v>00501459</v>
      </c>
    </row>
    <row r="1968" spans="1:2">
      <c r="A1968" s="4">
        <v>1963</v>
      </c>
      <c r="B1968" s="6" t="str">
        <f>"00501500"</f>
        <v>00501500</v>
      </c>
    </row>
    <row r="1969" spans="1:2">
      <c r="A1969" s="4">
        <v>1964</v>
      </c>
      <c r="B1969" s="6" t="str">
        <f>"00501553"</f>
        <v>00501553</v>
      </c>
    </row>
    <row r="1970" spans="1:2">
      <c r="A1970" s="4">
        <v>1965</v>
      </c>
      <c r="B1970" s="6" t="str">
        <f>"00501588"</f>
        <v>00501588</v>
      </c>
    </row>
    <row r="1971" spans="1:2">
      <c r="A1971" s="4">
        <v>1966</v>
      </c>
      <c r="B1971" s="6" t="str">
        <f>"00501771"</f>
        <v>00501771</v>
      </c>
    </row>
    <row r="1972" spans="1:2">
      <c r="A1972" s="4">
        <v>1967</v>
      </c>
      <c r="B1972" s="6" t="str">
        <f>"00501784"</f>
        <v>00501784</v>
      </c>
    </row>
    <row r="1973" spans="1:2">
      <c r="A1973" s="4">
        <v>1968</v>
      </c>
      <c r="B1973" s="6" t="str">
        <f>"00501797"</f>
        <v>00501797</v>
      </c>
    </row>
    <row r="1974" spans="1:2">
      <c r="A1974" s="4">
        <v>1969</v>
      </c>
      <c r="B1974" s="6" t="str">
        <f>"00501807"</f>
        <v>00501807</v>
      </c>
    </row>
    <row r="1975" spans="1:2">
      <c r="A1975" s="4">
        <v>1970</v>
      </c>
      <c r="B1975" s="6" t="str">
        <f>"00501828"</f>
        <v>00501828</v>
      </c>
    </row>
    <row r="1976" spans="1:2">
      <c r="A1976" s="4">
        <v>1971</v>
      </c>
      <c r="B1976" s="6" t="str">
        <f>"00501839"</f>
        <v>00501839</v>
      </c>
    </row>
    <row r="1977" spans="1:2">
      <c r="A1977" s="4">
        <v>1972</v>
      </c>
      <c r="B1977" s="6" t="str">
        <f>"00501842"</f>
        <v>00501842</v>
      </c>
    </row>
    <row r="1978" spans="1:2">
      <c r="A1978" s="4">
        <v>1973</v>
      </c>
      <c r="B1978" s="6" t="str">
        <f>"00501865"</f>
        <v>00501865</v>
      </c>
    </row>
    <row r="1979" spans="1:2">
      <c r="A1979" s="4">
        <v>1974</v>
      </c>
      <c r="B1979" s="6" t="str">
        <f>"00501867"</f>
        <v>00501867</v>
      </c>
    </row>
    <row r="1980" spans="1:2">
      <c r="A1980" s="4">
        <v>1975</v>
      </c>
      <c r="B1980" s="6" t="str">
        <f>"00501914"</f>
        <v>00501914</v>
      </c>
    </row>
    <row r="1981" spans="1:2">
      <c r="A1981" s="4">
        <v>1976</v>
      </c>
      <c r="B1981" s="6" t="str">
        <f>"00501930"</f>
        <v>00501930</v>
      </c>
    </row>
    <row r="1982" spans="1:2">
      <c r="A1982" s="4">
        <v>1977</v>
      </c>
      <c r="B1982" s="6" t="str">
        <f>"00502059"</f>
        <v>00502059</v>
      </c>
    </row>
    <row r="1983" spans="1:2">
      <c r="A1983" s="4">
        <v>1978</v>
      </c>
      <c r="B1983" s="6" t="str">
        <f>"00502068"</f>
        <v>00502068</v>
      </c>
    </row>
    <row r="1984" spans="1:2">
      <c r="A1984" s="4">
        <v>1979</v>
      </c>
      <c r="B1984" s="6" t="str">
        <f>"00502140"</f>
        <v>00502140</v>
      </c>
    </row>
    <row r="1985" spans="1:2">
      <c r="A1985" s="4">
        <v>1980</v>
      </c>
      <c r="B1985" s="6" t="str">
        <f>"00502154"</f>
        <v>00502154</v>
      </c>
    </row>
    <row r="1986" spans="1:2">
      <c r="A1986" s="4">
        <v>1981</v>
      </c>
      <c r="B1986" s="6" t="str">
        <f>"00502162"</f>
        <v>00502162</v>
      </c>
    </row>
    <row r="1987" spans="1:2">
      <c r="A1987" s="4">
        <v>1982</v>
      </c>
      <c r="B1987" s="6" t="str">
        <f>"00502200"</f>
        <v>00502200</v>
      </c>
    </row>
    <row r="1988" spans="1:2">
      <c r="A1988" s="4">
        <v>1983</v>
      </c>
      <c r="B1988" s="6" t="str">
        <f>"00502209"</f>
        <v>00502209</v>
      </c>
    </row>
    <row r="1989" spans="1:2">
      <c r="A1989" s="4">
        <v>1984</v>
      </c>
      <c r="B1989" s="6" t="str">
        <f>"00502215"</f>
        <v>00502215</v>
      </c>
    </row>
    <row r="1990" spans="1:2">
      <c r="A1990" s="4">
        <v>1985</v>
      </c>
      <c r="B1990" s="6" t="str">
        <f>"00502251"</f>
        <v>00502251</v>
      </c>
    </row>
    <row r="1991" spans="1:2">
      <c r="A1991" s="4">
        <v>1986</v>
      </c>
      <c r="B1991" s="6" t="str">
        <f>"00502283"</f>
        <v>00502283</v>
      </c>
    </row>
    <row r="1992" spans="1:2">
      <c r="A1992" s="4">
        <v>1987</v>
      </c>
      <c r="B1992" s="6" t="str">
        <f>"00502376"</f>
        <v>00502376</v>
      </c>
    </row>
    <row r="1993" spans="1:2">
      <c r="A1993" s="4">
        <v>1988</v>
      </c>
      <c r="B1993" s="6" t="str">
        <f>"00502448"</f>
        <v>00502448</v>
      </c>
    </row>
    <row r="1994" spans="1:2">
      <c r="A1994" s="4">
        <v>1989</v>
      </c>
      <c r="B1994" s="6" t="str">
        <f>"00502511"</f>
        <v>00502511</v>
      </c>
    </row>
    <row r="1995" spans="1:2">
      <c r="A1995" s="4">
        <v>1990</v>
      </c>
      <c r="B1995" s="6" t="str">
        <f>"00502531"</f>
        <v>00502531</v>
      </c>
    </row>
    <row r="1996" spans="1:2">
      <c r="A1996" s="4">
        <v>1991</v>
      </c>
      <c r="B1996" s="6" t="str">
        <f>"00502532"</f>
        <v>00502532</v>
      </c>
    </row>
    <row r="1997" spans="1:2">
      <c r="A1997" s="4">
        <v>1992</v>
      </c>
      <c r="B1997" s="6" t="str">
        <f>"00502577"</f>
        <v>00502577</v>
      </c>
    </row>
    <row r="1998" spans="1:2">
      <c r="A1998" s="4">
        <v>1993</v>
      </c>
      <c r="B1998" s="6" t="str">
        <f>"00502749"</f>
        <v>00502749</v>
      </c>
    </row>
    <row r="1999" spans="1:2">
      <c r="A1999" s="4">
        <v>1994</v>
      </c>
      <c r="B1999" s="6" t="str">
        <f>"00502762"</f>
        <v>00502762</v>
      </c>
    </row>
    <row r="2000" spans="1:2">
      <c r="A2000" s="4">
        <v>1995</v>
      </c>
      <c r="B2000" s="6" t="str">
        <f>"00502795"</f>
        <v>00502795</v>
      </c>
    </row>
    <row r="2001" spans="1:2">
      <c r="A2001" s="4">
        <v>1996</v>
      </c>
      <c r="B2001" s="6" t="str">
        <f>"00502817"</f>
        <v>00502817</v>
      </c>
    </row>
    <row r="2002" spans="1:2">
      <c r="A2002" s="4">
        <v>1997</v>
      </c>
      <c r="B2002" s="6" t="str">
        <f>"00502909"</f>
        <v>00502909</v>
      </c>
    </row>
    <row r="2003" spans="1:2">
      <c r="A2003" s="4">
        <v>1998</v>
      </c>
      <c r="B2003" s="6" t="str">
        <f>"00502940"</f>
        <v>00502940</v>
      </c>
    </row>
    <row r="2004" spans="1:2">
      <c r="A2004" s="4">
        <v>1999</v>
      </c>
      <c r="B2004" s="6" t="str">
        <f>"00502983"</f>
        <v>00502983</v>
      </c>
    </row>
    <row r="2005" spans="1:2">
      <c r="A2005" s="4">
        <v>2000</v>
      </c>
      <c r="B2005" s="6" t="str">
        <f>"00503070"</f>
        <v>00503070</v>
      </c>
    </row>
    <row r="2006" spans="1:2">
      <c r="A2006" s="4">
        <v>2001</v>
      </c>
      <c r="B2006" s="6" t="str">
        <f>"00503113"</f>
        <v>00503113</v>
      </c>
    </row>
    <row r="2007" spans="1:2">
      <c r="A2007" s="4">
        <v>2002</v>
      </c>
      <c r="B2007" s="6" t="str">
        <f>"00503181"</f>
        <v>00503181</v>
      </c>
    </row>
    <row r="2008" spans="1:2">
      <c r="A2008" s="4">
        <v>2003</v>
      </c>
      <c r="B2008" s="6" t="str">
        <f>"00503314"</f>
        <v>00503314</v>
      </c>
    </row>
    <row r="2009" spans="1:2">
      <c r="A2009" s="4">
        <v>2004</v>
      </c>
      <c r="B2009" s="6" t="str">
        <f>"00503494"</f>
        <v>00503494</v>
      </c>
    </row>
    <row r="2010" spans="1:2">
      <c r="A2010" s="4">
        <v>2005</v>
      </c>
      <c r="B2010" s="6" t="str">
        <f>"00503642"</f>
        <v>00503642</v>
      </c>
    </row>
    <row r="2011" spans="1:2">
      <c r="A2011" s="4">
        <v>2006</v>
      </c>
      <c r="B2011" s="6" t="str">
        <f>"00503775"</f>
        <v>00503775</v>
      </c>
    </row>
    <row r="2012" spans="1:2">
      <c r="A2012" s="4">
        <v>2007</v>
      </c>
      <c r="B2012" s="6" t="str">
        <f>"00503889"</f>
        <v>00503889</v>
      </c>
    </row>
    <row r="2013" spans="1:2">
      <c r="A2013" s="4">
        <v>2008</v>
      </c>
      <c r="B2013" s="6" t="str">
        <f>"00503895"</f>
        <v>00503895</v>
      </c>
    </row>
    <row r="2014" spans="1:2">
      <c r="A2014" s="4">
        <v>2009</v>
      </c>
      <c r="B2014" s="6" t="str">
        <f>"00503914"</f>
        <v>00503914</v>
      </c>
    </row>
    <row r="2015" spans="1:2">
      <c r="A2015" s="4">
        <v>2010</v>
      </c>
      <c r="B2015" s="6" t="str">
        <f>"00504036"</f>
        <v>00504036</v>
      </c>
    </row>
    <row r="2016" spans="1:2">
      <c r="A2016" s="4">
        <v>2011</v>
      </c>
      <c r="B2016" s="6" t="str">
        <f>"00504054"</f>
        <v>00504054</v>
      </c>
    </row>
    <row r="2017" spans="1:2">
      <c r="A2017" s="4">
        <v>2012</v>
      </c>
      <c r="B2017" s="6" t="str">
        <f>"00504461"</f>
        <v>00504461</v>
      </c>
    </row>
    <row r="2018" spans="1:2">
      <c r="A2018" s="4">
        <v>2013</v>
      </c>
      <c r="B2018" s="6" t="str">
        <f>"00504488"</f>
        <v>00504488</v>
      </c>
    </row>
    <row r="2019" spans="1:2">
      <c r="A2019" s="4">
        <v>2014</v>
      </c>
      <c r="B2019" s="6" t="str">
        <f>"00504543"</f>
        <v>00504543</v>
      </c>
    </row>
    <row r="2020" spans="1:2">
      <c r="A2020" s="4">
        <v>2015</v>
      </c>
      <c r="B2020" s="6" t="str">
        <f>"00504720"</f>
        <v>00504720</v>
      </c>
    </row>
    <row r="2021" spans="1:2">
      <c r="A2021" s="4">
        <v>2016</v>
      </c>
      <c r="B2021" s="6" t="str">
        <f>"00504867"</f>
        <v>00504867</v>
      </c>
    </row>
    <row r="2022" spans="1:2">
      <c r="A2022" s="4">
        <v>2017</v>
      </c>
      <c r="B2022" s="6" t="str">
        <f>"00504869"</f>
        <v>00504869</v>
      </c>
    </row>
    <row r="2023" spans="1:2">
      <c r="A2023" s="4">
        <v>2018</v>
      </c>
      <c r="B2023" s="6" t="str">
        <f>"00505013"</f>
        <v>00505013</v>
      </c>
    </row>
    <row r="2024" spans="1:2">
      <c r="A2024" s="4">
        <v>2019</v>
      </c>
      <c r="B2024" s="6" t="str">
        <f>"00505028"</f>
        <v>00505028</v>
      </c>
    </row>
    <row r="2025" spans="1:2">
      <c r="A2025" s="4">
        <v>2020</v>
      </c>
      <c r="B2025" s="6" t="str">
        <f>"00505039"</f>
        <v>00505039</v>
      </c>
    </row>
    <row r="2026" spans="1:2">
      <c r="A2026" s="4">
        <v>2021</v>
      </c>
      <c r="B2026" s="6" t="str">
        <f>"00505049"</f>
        <v>00505049</v>
      </c>
    </row>
    <row r="2027" spans="1:2">
      <c r="A2027" s="4">
        <v>2022</v>
      </c>
      <c r="B2027" s="6" t="str">
        <f>"00505239"</f>
        <v>00505239</v>
      </c>
    </row>
    <row r="2028" spans="1:2">
      <c r="A2028" s="4">
        <v>2023</v>
      </c>
      <c r="B2028" s="6" t="str">
        <f>"00505260"</f>
        <v>00505260</v>
      </c>
    </row>
    <row r="2029" spans="1:2">
      <c r="A2029" s="4">
        <v>2024</v>
      </c>
      <c r="B2029" s="6" t="str">
        <f>"00505296"</f>
        <v>00505296</v>
      </c>
    </row>
    <row r="2030" spans="1:2">
      <c r="A2030" s="4">
        <v>2025</v>
      </c>
      <c r="B2030" s="6" t="str">
        <f>"00505339"</f>
        <v>00505339</v>
      </c>
    </row>
    <row r="2031" spans="1:2">
      <c r="A2031" s="4">
        <v>2026</v>
      </c>
      <c r="B2031" s="6" t="str">
        <f>"00505348"</f>
        <v>00505348</v>
      </c>
    </row>
    <row r="2032" spans="1:2">
      <c r="A2032" s="4">
        <v>2027</v>
      </c>
      <c r="B2032" s="6" t="str">
        <f>"00505411"</f>
        <v>00505411</v>
      </c>
    </row>
    <row r="2033" spans="1:2">
      <c r="A2033" s="4">
        <v>2028</v>
      </c>
      <c r="B2033" s="6" t="str">
        <f>"00505494"</f>
        <v>00505494</v>
      </c>
    </row>
    <row r="2034" spans="1:2">
      <c r="A2034" s="4">
        <v>2029</v>
      </c>
      <c r="B2034" s="6" t="str">
        <f>"00505585"</f>
        <v>00505585</v>
      </c>
    </row>
    <row r="2035" spans="1:2">
      <c r="A2035" s="4">
        <v>2030</v>
      </c>
      <c r="B2035" s="6" t="str">
        <f>"00505683"</f>
        <v>00505683</v>
      </c>
    </row>
    <row r="2036" spans="1:2">
      <c r="A2036" s="4">
        <v>2031</v>
      </c>
      <c r="B2036" s="6" t="str">
        <f>"00505735"</f>
        <v>00505735</v>
      </c>
    </row>
    <row r="2037" spans="1:2">
      <c r="A2037" s="4">
        <v>2032</v>
      </c>
      <c r="B2037" s="6" t="str">
        <f>"00505777"</f>
        <v>00505777</v>
      </c>
    </row>
    <row r="2038" spans="1:2">
      <c r="A2038" s="4">
        <v>2033</v>
      </c>
      <c r="B2038" s="6" t="str">
        <f>"00505803"</f>
        <v>00505803</v>
      </c>
    </row>
    <row r="2039" spans="1:2">
      <c r="A2039" s="4">
        <v>2034</v>
      </c>
      <c r="B2039" s="6" t="str">
        <f>"00505943"</f>
        <v>00505943</v>
      </c>
    </row>
    <row r="2040" spans="1:2">
      <c r="A2040" s="4">
        <v>2035</v>
      </c>
      <c r="B2040" s="6" t="str">
        <f>"00506151"</f>
        <v>00506151</v>
      </c>
    </row>
    <row r="2041" spans="1:2">
      <c r="A2041" s="4">
        <v>2036</v>
      </c>
      <c r="B2041" s="6" t="str">
        <f>"00506275"</f>
        <v>00506275</v>
      </c>
    </row>
    <row r="2042" spans="1:2">
      <c r="A2042" s="4">
        <v>2037</v>
      </c>
      <c r="B2042" s="6" t="str">
        <f>"00506281"</f>
        <v>00506281</v>
      </c>
    </row>
    <row r="2043" spans="1:2">
      <c r="A2043" s="4">
        <v>2038</v>
      </c>
      <c r="B2043" s="6" t="str">
        <f>"00506552"</f>
        <v>00506552</v>
      </c>
    </row>
    <row r="2044" spans="1:2">
      <c r="A2044" s="4">
        <v>2039</v>
      </c>
      <c r="B2044" s="6" t="str">
        <f>"00506640"</f>
        <v>00506640</v>
      </c>
    </row>
    <row r="2045" spans="1:2">
      <c r="A2045" s="4">
        <v>2040</v>
      </c>
      <c r="B2045" s="6" t="str">
        <f>"00506797"</f>
        <v>00506797</v>
      </c>
    </row>
    <row r="2046" spans="1:2">
      <c r="A2046" s="4">
        <v>2041</v>
      </c>
      <c r="B2046" s="6" t="str">
        <f>"00506867"</f>
        <v>00506867</v>
      </c>
    </row>
    <row r="2047" spans="1:2">
      <c r="A2047" s="4">
        <v>2042</v>
      </c>
      <c r="B2047" s="6" t="str">
        <f>"00506936"</f>
        <v>00506936</v>
      </c>
    </row>
    <row r="2048" spans="1:2">
      <c r="A2048" s="4">
        <v>2043</v>
      </c>
      <c r="B2048" s="6" t="str">
        <f>"00506955"</f>
        <v>00506955</v>
      </c>
    </row>
    <row r="2049" spans="1:2">
      <c r="A2049" s="4">
        <v>2044</v>
      </c>
      <c r="B2049" s="6" t="str">
        <f>"00507279"</f>
        <v>00507279</v>
      </c>
    </row>
    <row r="2050" spans="1:2">
      <c r="A2050" s="4">
        <v>2045</v>
      </c>
      <c r="B2050" s="6" t="str">
        <f>"00507728"</f>
        <v>00507728</v>
      </c>
    </row>
    <row r="2051" spans="1:2">
      <c r="A2051" s="4">
        <v>2046</v>
      </c>
      <c r="B2051" s="6" t="str">
        <f>"00507821"</f>
        <v>00507821</v>
      </c>
    </row>
    <row r="2052" spans="1:2">
      <c r="A2052" s="4">
        <v>2047</v>
      </c>
      <c r="B2052" s="6" t="str">
        <f>"00508383"</f>
        <v>00508383</v>
      </c>
    </row>
    <row r="2053" spans="1:2">
      <c r="A2053" s="4">
        <v>2048</v>
      </c>
      <c r="B2053" s="6" t="str">
        <f>"00508401"</f>
        <v>00508401</v>
      </c>
    </row>
    <row r="2054" spans="1:2">
      <c r="A2054" s="4">
        <v>2049</v>
      </c>
      <c r="B2054" s="6" t="str">
        <f>"00508730"</f>
        <v>00508730</v>
      </c>
    </row>
    <row r="2055" spans="1:2">
      <c r="A2055" s="4">
        <v>2050</v>
      </c>
      <c r="B2055" s="6" t="str">
        <f>"00509239"</f>
        <v>00509239</v>
      </c>
    </row>
    <row r="2056" spans="1:2">
      <c r="A2056" s="4">
        <v>2051</v>
      </c>
      <c r="B2056" s="6" t="str">
        <f>"00510572"</f>
        <v>00510572</v>
      </c>
    </row>
    <row r="2057" spans="1:2">
      <c r="A2057" s="4">
        <v>2052</v>
      </c>
      <c r="B2057" s="6" t="str">
        <f>"00511627"</f>
        <v>00511627</v>
      </c>
    </row>
    <row r="2058" spans="1:2">
      <c r="A2058" s="4">
        <v>2053</v>
      </c>
      <c r="B2058" s="6" t="str">
        <f>"00511800"</f>
        <v>00511800</v>
      </c>
    </row>
    <row r="2059" spans="1:2">
      <c r="A2059" s="4">
        <v>2054</v>
      </c>
      <c r="B2059" s="6" t="str">
        <f>"00511966"</f>
        <v>00511966</v>
      </c>
    </row>
    <row r="2060" spans="1:2">
      <c r="A2060" s="4">
        <v>2055</v>
      </c>
      <c r="B2060" s="6" t="str">
        <f>"00513002"</f>
        <v>00513002</v>
      </c>
    </row>
    <row r="2061" spans="1:2">
      <c r="A2061" s="4">
        <v>2056</v>
      </c>
      <c r="B2061" s="6" t="str">
        <f>"00514983"</f>
        <v>00514983</v>
      </c>
    </row>
    <row r="2062" spans="1:2">
      <c r="A2062" s="4">
        <v>2057</v>
      </c>
      <c r="B2062" s="6" t="str">
        <f>"00515826"</f>
        <v>00515826</v>
      </c>
    </row>
    <row r="2063" spans="1:2">
      <c r="A2063" s="4">
        <v>2058</v>
      </c>
      <c r="B2063" s="6" t="str">
        <f>"00516442"</f>
        <v>00516442</v>
      </c>
    </row>
    <row r="2064" spans="1:2">
      <c r="A2064" s="4">
        <v>2059</v>
      </c>
      <c r="B2064" s="6" t="str">
        <f>"00518952"</f>
        <v>00518952</v>
      </c>
    </row>
    <row r="2065" spans="1:2">
      <c r="A2065" s="4">
        <v>2060</v>
      </c>
      <c r="B2065" s="6" t="str">
        <f>"00519246"</f>
        <v>00519246</v>
      </c>
    </row>
    <row r="2066" spans="1:2">
      <c r="A2066" s="4">
        <v>2061</v>
      </c>
      <c r="B2066" s="6" t="str">
        <f>"00519862"</f>
        <v>00519862</v>
      </c>
    </row>
    <row r="2067" spans="1:2">
      <c r="A2067" s="4">
        <v>2062</v>
      </c>
      <c r="B2067" s="6" t="str">
        <f>"00520112"</f>
        <v>00520112</v>
      </c>
    </row>
    <row r="2068" spans="1:2">
      <c r="A2068" s="4">
        <v>2063</v>
      </c>
      <c r="B2068" s="6" t="str">
        <f>"00520517"</f>
        <v>00520517</v>
      </c>
    </row>
    <row r="2069" spans="1:2">
      <c r="A2069" s="4">
        <v>2064</v>
      </c>
      <c r="B2069" s="6" t="str">
        <f>"00522221"</f>
        <v>00522221</v>
      </c>
    </row>
    <row r="2070" spans="1:2">
      <c r="A2070" s="4">
        <v>2065</v>
      </c>
      <c r="B2070" s="6" t="str">
        <f>"00522349"</f>
        <v>00522349</v>
      </c>
    </row>
    <row r="2071" spans="1:2">
      <c r="A2071" s="4">
        <v>2066</v>
      </c>
      <c r="B2071" s="6" t="str">
        <f>"00523072"</f>
        <v>00523072</v>
      </c>
    </row>
    <row r="2072" spans="1:2">
      <c r="A2072" s="4">
        <v>2067</v>
      </c>
      <c r="B2072" s="6" t="str">
        <f>"00523147"</f>
        <v>00523147</v>
      </c>
    </row>
    <row r="2073" spans="1:2">
      <c r="A2073" s="4">
        <v>2068</v>
      </c>
      <c r="B2073" s="6" t="str">
        <f>"00523229"</f>
        <v>00523229</v>
      </c>
    </row>
    <row r="2074" spans="1:2">
      <c r="A2074" s="4">
        <v>2069</v>
      </c>
      <c r="B2074" s="6" t="str">
        <f>"00523582"</f>
        <v>00523582</v>
      </c>
    </row>
    <row r="2075" spans="1:2">
      <c r="A2075" s="4">
        <v>2070</v>
      </c>
      <c r="B2075" s="6" t="str">
        <f>"00523828"</f>
        <v>00523828</v>
      </c>
    </row>
    <row r="2076" spans="1:2">
      <c r="A2076" s="4">
        <v>2071</v>
      </c>
      <c r="B2076" s="6" t="str">
        <f>"00526725"</f>
        <v>00526725</v>
      </c>
    </row>
    <row r="2077" spans="1:2">
      <c r="A2077" s="4">
        <v>2072</v>
      </c>
      <c r="B2077" s="6" t="str">
        <f>"00527017"</f>
        <v>00527017</v>
      </c>
    </row>
    <row r="2078" spans="1:2">
      <c r="A2078" s="4">
        <v>2073</v>
      </c>
      <c r="B2078" s="6" t="str">
        <f>"00527759"</f>
        <v>00527759</v>
      </c>
    </row>
    <row r="2079" spans="1:2">
      <c r="A2079" s="4">
        <v>2074</v>
      </c>
      <c r="B2079" s="6" t="str">
        <f>"00528237"</f>
        <v>00528237</v>
      </c>
    </row>
    <row r="2080" spans="1:2">
      <c r="A2080" s="4">
        <v>2075</v>
      </c>
      <c r="B2080" s="6" t="str">
        <f>"00528758"</f>
        <v>00528758</v>
      </c>
    </row>
    <row r="2081" spans="1:2">
      <c r="A2081" s="4">
        <v>2076</v>
      </c>
      <c r="B2081" s="6" t="str">
        <f>"00528785"</f>
        <v>00528785</v>
      </c>
    </row>
    <row r="2082" spans="1:2">
      <c r="A2082" s="4">
        <v>2077</v>
      </c>
      <c r="B2082" s="6" t="str">
        <f>"00528856"</f>
        <v>00528856</v>
      </c>
    </row>
    <row r="2083" spans="1:2">
      <c r="A2083" s="4">
        <v>2078</v>
      </c>
      <c r="B2083" s="6" t="str">
        <f>"00529500"</f>
        <v>00529500</v>
      </c>
    </row>
    <row r="2084" spans="1:2">
      <c r="A2084" s="4">
        <v>2079</v>
      </c>
      <c r="B2084" s="6" t="str">
        <f>"00530021"</f>
        <v>00530021</v>
      </c>
    </row>
    <row r="2085" spans="1:2">
      <c r="A2085" s="4">
        <v>2080</v>
      </c>
      <c r="B2085" s="6" t="str">
        <f>"00530123"</f>
        <v>00530123</v>
      </c>
    </row>
    <row r="2086" spans="1:2">
      <c r="A2086" s="4">
        <v>2081</v>
      </c>
      <c r="B2086" s="6" t="str">
        <f>"00530234"</f>
        <v>00530234</v>
      </c>
    </row>
    <row r="2087" spans="1:2">
      <c r="A2087" s="4">
        <v>2082</v>
      </c>
      <c r="B2087" s="6" t="str">
        <f>"00530510"</f>
        <v>00530510</v>
      </c>
    </row>
    <row r="2088" spans="1:2">
      <c r="A2088" s="4">
        <v>2083</v>
      </c>
      <c r="B2088" s="6" t="str">
        <f>"00530530"</f>
        <v>00530530</v>
      </c>
    </row>
    <row r="2089" spans="1:2">
      <c r="A2089" s="4">
        <v>2084</v>
      </c>
      <c r="B2089" s="6" t="str">
        <f>"00530563"</f>
        <v>00530563</v>
      </c>
    </row>
    <row r="2090" spans="1:2">
      <c r="A2090" s="4">
        <v>2085</v>
      </c>
      <c r="B2090" s="6" t="str">
        <f>"00530774"</f>
        <v>00530774</v>
      </c>
    </row>
    <row r="2091" spans="1:2">
      <c r="A2091" s="4">
        <v>2086</v>
      </c>
      <c r="B2091" s="6" t="str">
        <f>"00530821"</f>
        <v>00530821</v>
      </c>
    </row>
    <row r="2092" spans="1:2">
      <c r="A2092" s="4">
        <v>2087</v>
      </c>
      <c r="B2092" s="6" t="str">
        <f>"00530870"</f>
        <v>00530870</v>
      </c>
    </row>
    <row r="2093" spans="1:2">
      <c r="A2093" s="4">
        <v>2088</v>
      </c>
      <c r="B2093" s="6" t="str">
        <f>"00531039"</f>
        <v>00531039</v>
      </c>
    </row>
    <row r="2094" spans="1:2">
      <c r="A2094" s="4">
        <v>2089</v>
      </c>
      <c r="B2094" s="6" t="str">
        <f>"00531054"</f>
        <v>00531054</v>
      </c>
    </row>
    <row r="2095" spans="1:2">
      <c r="A2095" s="4">
        <v>2090</v>
      </c>
      <c r="B2095" s="6" t="str">
        <f>"00531057"</f>
        <v>00531057</v>
      </c>
    </row>
    <row r="2096" spans="1:2">
      <c r="A2096" s="4">
        <v>2091</v>
      </c>
      <c r="B2096" s="6" t="str">
        <f>"00531083"</f>
        <v>00531083</v>
      </c>
    </row>
    <row r="2097" spans="1:2">
      <c r="A2097" s="4">
        <v>2092</v>
      </c>
      <c r="B2097" s="6" t="str">
        <f>"00531129"</f>
        <v>00531129</v>
      </c>
    </row>
    <row r="2098" spans="1:2">
      <c r="A2098" s="4">
        <v>2093</v>
      </c>
      <c r="B2098" s="6" t="str">
        <f>"00531206"</f>
        <v>00531206</v>
      </c>
    </row>
    <row r="2099" spans="1:2">
      <c r="A2099" s="4">
        <v>2094</v>
      </c>
      <c r="B2099" s="6" t="str">
        <f>"00531387"</f>
        <v>00531387</v>
      </c>
    </row>
    <row r="2100" spans="1:2">
      <c r="A2100" s="4">
        <v>2095</v>
      </c>
      <c r="B2100" s="6" t="str">
        <f>"00531496"</f>
        <v>00531496</v>
      </c>
    </row>
    <row r="2101" spans="1:2">
      <c r="A2101" s="4">
        <v>2096</v>
      </c>
      <c r="B2101" s="6" t="str">
        <f>"00531812"</f>
        <v>00531812</v>
      </c>
    </row>
    <row r="2102" spans="1:2">
      <c r="A2102" s="4">
        <v>2097</v>
      </c>
      <c r="B2102" s="6" t="str">
        <f>"00531860"</f>
        <v>00531860</v>
      </c>
    </row>
    <row r="2103" spans="1:2">
      <c r="A2103" s="4">
        <v>2098</v>
      </c>
      <c r="B2103" s="6" t="str">
        <f>"00531867"</f>
        <v>00531867</v>
      </c>
    </row>
    <row r="2104" spans="1:2">
      <c r="A2104" s="4">
        <v>2099</v>
      </c>
      <c r="B2104" s="6" t="str">
        <f>"00531911"</f>
        <v>00531911</v>
      </c>
    </row>
    <row r="2105" spans="1:2">
      <c r="A2105" s="4">
        <v>2100</v>
      </c>
      <c r="B2105" s="6" t="str">
        <f>"00531915"</f>
        <v>00531915</v>
      </c>
    </row>
    <row r="2106" spans="1:2">
      <c r="A2106" s="4">
        <v>2101</v>
      </c>
      <c r="B2106" s="6" t="str">
        <f>"00531945"</f>
        <v>00531945</v>
      </c>
    </row>
    <row r="2107" spans="1:2">
      <c r="A2107" s="4">
        <v>2102</v>
      </c>
      <c r="B2107" s="6" t="str">
        <f>"00532031"</f>
        <v>00532031</v>
      </c>
    </row>
    <row r="2108" spans="1:2">
      <c r="A2108" s="4">
        <v>2103</v>
      </c>
      <c r="B2108" s="6" t="str">
        <f>"00532042"</f>
        <v>00532042</v>
      </c>
    </row>
    <row r="2109" spans="1:2">
      <c r="A2109" s="4">
        <v>2104</v>
      </c>
      <c r="B2109" s="6" t="str">
        <f>"00532062"</f>
        <v>00532062</v>
      </c>
    </row>
    <row r="2110" spans="1:2">
      <c r="A2110" s="4">
        <v>2105</v>
      </c>
      <c r="B2110" s="6" t="str">
        <f>"00532128"</f>
        <v>00532128</v>
      </c>
    </row>
    <row r="2111" spans="1:2">
      <c r="A2111" s="4">
        <v>2106</v>
      </c>
      <c r="B2111" s="6" t="str">
        <f>"00532153"</f>
        <v>00532153</v>
      </c>
    </row>
    <row r="2112" spans="1:2">
      <c r="A2112" s="4">
        <v>2107</v>
      </c>
      <c r="B2112" s="6" t="str">
        <f>"00532272"</f>
        <v>00532272</v>
      </c>
    </row>
    <row r="2113" spans="1:2">
      <c r="A2113" s="4">
        <v>2108</v>
      </c>
      <c r="B2113" s="6" t="str">
        <f>"00532439"</f>
        <v>00532439</v>
      </c>
    </row>
    <row r="2114" spans="1:2">
      <c r="A2114" s="4">
        <v>2109</v>
      </c>
      <c r="B2114" s="6" t="str">
        <f>"00532496"</f>
        <v>00532496</v>
      </c>
    </row>
    <row r="2115" spans="1:2">
      <c r="A2115" s="4">
        <v>2110</v>
      </c>
      <c r="B2115" s="6" t="str">
        <f>"00532799"</f>
        <v>00532799</v>
      </c>
    </row>
    <row r="2116" spans="1:2">
      <c r="A2116" s="4">
        <v>2111</v>
      </c>
      <c r="B2116" s="6" t="str">
        <f>"00533006"</f>
        <v>00533006</v>
      </c>
    </row>
    <row r="2117" spans="1:2">
      <c r="A2117" s="4">
        <v>2112</v>
      </c>
      <c r="B2117" s="6" t="str">
        <f>"00533023"</f>
        <v>00533023</v>
      </c>
    </row>
    <row r="2118" spans="1:2">
      <c r="A2118" s="4">
        <v>2113</v>
      </c>
      <c r="B2118" s="6" t="str">
        <f>"00533036"</f>
        <v>00533036</v>
      </c>
    </row>
    <row r="2119" spans="1:2">
      <c r="A2119" s="4">
        <v>2114</v>
      </c>
      <c r="B2119" s="6" t="str">
        <f>"00533124"</f>
        <v>00533124</v>
      </c>
    </row>
    <row r="2120" spans="1:2">
      <c r="A2120" s="4">
        <v>2115</v>
      </c>
      <c r="B2120" s="6" t="str">
        <f>"00533172"</f>
        <v>00533172</v>
      </c>
    </row>
    <row r="2121" spans="1:2">
      <c r="A2121" s="4">
        <v>2116</v>
      </c>
      <c r="B2121" s="6" t="str">
        <f>"00533359"</f>
        <v>00533359</v>
      </c>
    </row>
    <row r="2122" spans="1:2">
      <c r="A2122" s="4">
        <v>2117</v>
      </c>
      <c r="B2122" s="6" t="str">
        <f>"00533822"</f>
        <v>00533822</v>
      </c>
    </row>
    <row r="2123" spans="1:2">
      <c r="A2123" s="4">
        <v>2118</v>
      </c>
      <c r="B2123" s="6" t="str">
        <f>"00533893"</f>
        <v>00533893</v>
      </c>
    </row>
    <row r="2124" spans="1:2">
      <c r="A2124" s="4">
        <v>2119</v>
      </c>
      <c r="B2124" s="6" t="str">
        <f>"00534116"</f>
        <v>00534116</v>
      </c>
    </row>
    <row r="2125" spans="1:2">
      <c r="A2125" s="4">
        <v>2120</v>
      </c>
      <c r="B2125" s="6" t="str">
        <f>"00537941"</f>
        <v>00537941</v>
      </c>
    </row>
    <row r="2126" spans="1:2">
      <c r="A2126" s="4">
        <v>2121</v>
      </c>
      <c r="B2126" s="6" t="str">
        <f>"00538280"</f>
        <v>00538280</v>
      </c>
    </row>
    <row r="2127" spans="1:2">
      <c r="A2127" s="4">
        <v>2122</v>
      </c>
      <c r="B2127" s="6" t="str">
        <f>"00539046"</f>
        <v>00539046</v>
      </c>
    </row>
    <row r="2128" spans="1:2">
      <c r="A2128" s="4">
        <v>2123</v>
      </c>
      <c r="B2128" s="6" t="str">
        <f>"00539499"</f>
        <v>00539499</v>
      </c>
    </row>
    <row r="2129" spans="1:2">
      <c r="A2129" s="4">
        <v>2124</v>
      </c>
      <c r="B2129" s="6" t="str">
        <f>"00539900"</f>
        <v>00539900</v>
      </c>
    </row>
    <row r="2130" spans="1:2">
      <c r="A2130" s="4">
        <v>2125</v>
      </c>
      <c r="B2130" s="6" t="str">
        <f>"00540255"</f>
        <v>00540255</v>
      </c>
    </row>
    <row r="2131" spans="1:2">
      <c r="A2131" s="4">
        <v>2126</v>
      </c>
      <c r="B2131" s="6" t="str">
        <f>"00540384"</f>
        <v>00540384</v>
      </c>
    </row>
    <row r="2132" spans="1:2">
      <c r="A2132" s="4">
        <v>2127</v>
      </c>
      <c r="B2132" s="6" t="str">
        <f>"00540576"</f>
        <v>00540576</v>
      </c>
    </row>
    <row r="2133" spans="1:2">
      <c r="A2133" s="4">
        <v>2128</v>
      </c>
      <c r="B2133" s="6" t="str">
        <f>"00540776"</f>
        <v>00540776</v>
      </c>
    </row>
    <row r="2134" spans="1:2">
      <c r="A2134" s="4">
        <v>2129</v>
      </c>
      <c r="B2134" s="6" t="str">
        <f>"00540941"</f>
        <v>00540941</v>
      </c>
    </row>
    <row r="2135" spans="1:2">
      <c r="A2135" s="4">
        <v>2130</v>
      </c>
      <c r="B2135" s="6" t="str">
        <f>"00540998"</f>
        <v>00540998</v>
      </c>
    </row>
    <row r="2136" spans="1:2">
      <c r="A2136" s="4">
        <v>2131</v>
      </c>
      <c r="B2136" s="6" t="str">
        <f>"00541315"</f>
        <v>00541315</v>
      </c>
    </row>
    <row r="2137" spans="1:2">
      <c r="A2137" s="4">
        <v>2132</v>
      </c>
      <c r="B2137" s="6" t="str">
        <f>"00541391"</f>
        <v>00541391</v>
      </c>
    </row>
    <row r="2138" spans="1:2">
      <c r="A2138" s="4">
        <v>2133</v>
      </c>
      <c r="B2138" s="6" t="str">
        <f>"00541407"</f>
        <v>00541407</v>
      </c>
    </row>
    <row r="2139" spans="1:2">
      <c r="A2139" s="4">
        <v>2134</v>
      </c>
      <c r="B2139" s="6" t="str">
        <f>"00541431"</f>
        <v>00541431</v>
      </c>
    </row>
    <row r="2140" spans="1:2">
      <c r="A2140" s="4">
        <v>2135</v>
      </c>
      <c r="B2140" s="6" t="str">
        <f>"00541450"</f>
        <v>00541450</v>
      </c>
    </row>
    <row r="2141" spans="1:2">
      <c r="A2141" s="4">
        <v>2136</v>
      </c>
      <c r="B2141" s="6" t="str">
        <f>"00541534"</f>
        <v>00541534</v>
      </c>
    </row>
    <row r="2142" spans="1:2">
      <c r="A2142" s="4">
        <v>2137</v>
      </c>
      <c r="B2142" s="6" t="str">
        <f>"00541562"</f>
        <v>00541562</v>
      </c>
    </row>
    <row r="2143" spans="1:2">
      <c r="A2143" s="4">
        <v>2138</v>
      </c>
      <c r="B2143" s="6" t="str">
        <f>"00541590"</f>
        <v>00541590</v>
      </c>
    </row>
    <row r="2144" spans="1:2">
      <c r="A2144" s="4">
        <v>2139</v>
      </c>
      <c r="B2144" s="6" t="str">
        <f>"00541629"</f>
        <v>00541629</v>
      </c>
    </row>
    <row r="2145" spans="1:2">
      <c r="A2145" s="4">
        <v>2140</v>
      </c>
      <c r="B2145" s="6" t="str">
        <f>"00541673"</f>
        <v>00541673</v>
      </c>
    </row>
    <row r="2146" spans="1:2">
      <c r="A2146" s="4">
        <v>2141</v>
      </c>
      <c r="B2146" s="6" t="str">
        <f>"00541812"</f>
        <v>00541812</v>
      </c>
    </row>
    <row r="2147" spans="1:2">
      <c r="A2147" s="4">
        <v>2142</v>
      </c>
      <c r="B2147" s="6" t="str">
        <f>"00541850"</f>
        <v>00541850</v>
      </c>
    </row>
    <row r="2148" spans="1:2">
      <c r="A2148" s="4">
        <v>2143</v>
      </c>
      <c r="B2148" s="6" t="str">
        <f>"00541862"</f>
        <v>00541862</v>
      </c>
    </row>
    <row r="2149" spans="1:2">
      <c r="A2149" s="4">
        <v>2144</v>
      </c>
      <c r="B2149" s="6" t="str">
        <f>"00541883"</f>
        <v>00541883</v>
      </c>
    </row>
    <row r="2150" spans="1:2">
      <c r="A2150" s="4">
        <v>2145</v>
      </c>
      <c r="B2150" s="6" t="str">
        <f>"00541884"</f>
        <v>00541884</v>
      </c>
    </row>
    <row r="2151" spans="1:2">
      <c r="A2151" s="4">
        <v>2146</v>
      </c>
      <c r="B2151" s="6" t="str">
        <f>"00541901"</f>
        <v>00541901</v>
      </c>
    </row>
    <row r="2152" spans="1:2">
      <c r="A2152" s="4">
        <v>2147</v>
      </c>
      <c r="B2152" s="6" t="str">
        <f>"00542290"</f>
        <v>00542290</v>
      </c>
    </row>
    <row r="2153" spans="1:2">
      <c r="A2153" s="4">
        <v>2148</v>
      </c>
      <c r="B2153" s="6" t="str">
        <f>"00542584"</f>
        <v>00542584</v>
      </c>
    </row>
    <row r="2154" spans="1:2">
      <c r="A2154" s="4">
        <v>2149</v>
      </c>
      <c r="B2154" s="6" t="str">
        <f>"00543095"</f>
        <v>00543095</v>
      </c>
    </row>
    <row r="2155" spans="1:2">
      <c r="A2155" s="4">
        <v>2150</v>
      </c>
      <c r="B2155" s="6" t="str">
        <f>"00543482"</f>
        <v>00543482</v>
      </c>
    </row>
    <row r="2156" spans="1:2">
      <c r="A2156" s="4">
        <v>2151</v>
      </c>
      <c r="B2156" s="6" t="str">
        <f>"00543995"</f>
        <v>00543995</v>
      </c>
    </row>
    <row r="2157" spans="1:2">
      <c r="A2157" s="4">
        <v>2152</v>
      </c>
      <c r="B2157" s="6" t="str">
        <f>"00544100"</f>
        <v>00544100</v>
      </c>
    </row>
    <row r="2158" spans="1:2">
      <c r="A2158" s="4">
        <v>2153</v>
      </c>
      <c r="B2158" s="6" t="str">
        <f>"00544155"</f>
        <v>00544155</v>
      </c>
    </row>
    <row r="2159" spans="1:2">
      <c r="A2159" s="4">
        <v>2154</v>
      </c>
      <c r="B2159" s="6" t="str">
        <f>"00544620"</f>
        <v>00544620</v>
      </c>
    </row>
    <row r="2160" spans="1:2">
      <c r="A2160" s="4">
        <v>2155</v>
      </c>
      <c r="B2160" s="6" t="str">
        <f>"00544728"</f>
        <v>00544728</v>
      </c>
    </row>
    <row r="2161" spans="1:2">
      <c r="A2161" s="4">
        <v>2156</v>
      </c>
      <c r="B2161" s="6" t="str">
        <f>"00545425"</f>
        <v>00545425</v>
      </c>
    </row>
    <row r="2162" spans="1:2">
      <c r="A2162" s="4">
        <v>2157</v>
      </c>
      <c r="B2162" s="6" t="str">
        <f>"00545560"</f>
        <v>00545560</v>
      </c>
    </row>
    <row r="2163" spans="1:2">
      <c r="A2163" s="4">
        <v>2158</v>
      </c>
      <c r="B2163" s="6" t="str">
        <f>"00545795"</f>
        <v>00545795</v>
      </c>
    </row>
    <row r="2164" spans="1:2">
      <c r="A2164" s="4">
        <v>2159</v>
      </c>
      <c r="B2164" s="6" t="str">
        <f>"00546407"</f>
        <v>00546407</v>
      </c>
    </row>
    <row r="2165" spans="1:2">
      <c r="A2165" s="4">
        <v>2160</v>
      </c>
      <c r="B2165" s="6" t="str">
        <f>"00546776"</f>
        <v>00546776</v>
      </c>
    </row>
    <row r="2166" spans="1:2">
      <c r="A2166" s="4">
        <v>2161</v>
      </c>
      <c r="B2166" s="6" t="str">
        <f>"00547125"</f>
        <v>00547125</v>
      </c>
    </row>
    <row r="2167" spans="1:2">
      <c r="A2167" s="4">
        <v>2162</v>
      </c>
      <c r="B2167" s="6" t="str">
        <f>"00547591"</f>
        <v>00547591</v>
      </c>
    </row>
    <row r="2168" spans="1:2">
      <c r="A2168" s="4">
        <v>2163</v>
      </c>
      <c r="B2168" s="6" t="str">
        <f>"00547683"</f>
        <v>00547683</v>
      </c>
    </row>
    <row r="2169" spans="1:2">
      <c r="A2169" s="4">
        <v>2164</v>
      </c>
      <c r="B2169" s="6" t="str">
        <f>"00547761"</f>
        <v>00547761</v>
      </c>
    </row>
    <row r="2170" spans="1:2">
      <c r="A2170" s="4">
        <v>2165</v>
      </c>
      <c r="B2170" s="6" t="str">
        <f>"00547843"</f>
        <v>00547843</v>
      </c>
    </row>
    <row r="2171" spans="1:2">
      <c r="A2171" s="4">
        <v>2166</v>
      </c>
      <c r="B2171" s="6" t="str">
        <f>"00548089"</f>
        <v>00548089</v>
      </c>
    </row>
    <row r="2172" spans="1:2">
      <c r="A2172" s="4">
        <v>2167</v>
      </c>
      <c r="B2172" s="6" t="str">
        <f>"00548267"</f>
        <v>00548267</v>
      </c>
    </row>
    <row r="2173" spans="1:2">
      <c r="A2173" s="4">
        <v>2168</v>
      </c>
      <c r="B2173" s="6" t="str">
        <f>"00548305"</f>
        <v>00548305</v>
      </c>
    </row>
    <row r="2174" spans="1:2">
      <c r="A2174" s="4">
        <v>2169</v>
      </c>
      <c r="B2174" s="6" t="str">
        <f>"00548409"</f>
        <v>00548409</v>
      </c>
    </row>
    <row r="2175" spans="1:2">
      <c r="A2175" s="4">
        <v>2170</v>
      </c>
      <c r="B2175" s="6" t="str">
        <f>"00549137"</f>
        <v>00549137</v>
      </c>
    </row>
    <row r="2176" spans="1:2">
      <c r="A2176" s="4">
        <v>2171</v>
      </c>
      <c r="B2176" s="6" t="str">
        <f>"00549294"</f>
        <v>00549294</v>
      </c>
    </row>
    <row r="2177" spans="1:2">
      <c r="A2177" s="4">
        <v>2172</v>
      </c>
      <c r="B2177" s="6" t="str">
        <f>"00549644"</f>
        <v>00549644</v>
      </c>
    </row>
    <row r="2178" spans="1:2">
      <c r="A2178" s="4">
        <v>2173</v>
      </c>
      <c r="B2178" s="6" t="str">
        <f>"00550283"</f>
        <v>00550283</v>
      </c>
    </row>
    <row r="2179" spans="1:2">
      <c r="A2179" s="4">
        <v>2174</v>
      </c>
      <c r="B2179" s="6" t="str">
        <f>"00550343"</f>
        <v>00550343</v>
      </c>
    </row>
    <row r="2180" spans="1:2">
      <c r="A2180" s="4">
        <v>2175</v>
      </c>
      <c r="B2180" s="6" t="str">
        <f>"00550802"</f>
        <v>00550802</v>
      </c>
    </row>
    <row r="2181" spans="1:2">
      <c r="A2181" s="4">
        <v>2176</v>
      </c>
      <c r="B2181" s="6" t="str">
        <f>"00551268"</f>
        <v>00551268</v>
      </c>
    </row>
    <row r="2182" spans="1:2">
      <c r="A2182" s="4">
        <v>2177</v>
      </c>
      <c r="B2182" s="6" t="str">
        <f>"00551285"</f>
        <v>00551285</v>
      </c>
    </row>
    <row r="2183" spans="1:2">
      <c r="A2183" s="4">
        <v>2178</v>
      </c>
      <c r="B2183" s="6" t="str">
        <f>"00551585"</f>
        <v>00551585</v>
      </c>
    </row>
    <row r="2184" spans="1:2">
      <c r="A2184" s="4">
        <v>2179</v>
      </c>
      <c r="B2184" s="6" t="str">
        <f>"00551663"</f>
        <v>00551663</v>
      </c>
    </row>
    <row r="2185" spans="1:2">
      <c r="A2185" s="4">
        <v>2180</v>
      </c>
      <c r="B2185" s="6" t="str">
        <f>"00551760"</f>
        <v>00551760</v>
      </c>
    </row>
    <row r="2186" spans="1:2">
      <c r="A2186" s="4">
        <v>2181</v>
      </c>
      <c r="B2186" s="6" t="str">
        <f>"00551960"</f>
        <v>00551960</v>
      </c>
    </row>
    <row r="2187" spans="1:2">
      <c r="A2187" s="4">
        <v>2182</v>
      </c>
      <c r="B2187" s="6" t="str">
        <f>"00553229"</f>
        <v>00553229</v>
      </c>
    </row>
    <row r="2188" spans="1:2">
      <c r="A2188" s="4">
        <v>2183</v>
      </c>
      <c r="B2188" s="6" t="str">
        <f>"00553390"</f>
        <v>00553390</v>
      </c>
    </row>
    <row r="2189" spans="1:2">
      <c r="A2189" s="4">
        <v>2184</v>
      </c>
      <c r="B2189" s="6" t="str">
        <f>"00553447"</f>
        <v>00553447</v>
      </c>
    </row>
    <row r="2190" spans="1:2">
      <c r="A2190" s="4">
        <v>2185</v>
      </c>
      <c r="B2190" s="6" t="str">
        <f>"00553470"</f>
        <v>00553470</v>
      </c>
    </row>
    <row r="2191" spans="1:2">
      <c r="A2191" s="4">
        <v>2186</v>
      </c>
      <c r="B2191" s="6" t="str">
        <f>"00554295"</f>
        <v>00554295</v>
      </c>
    </row>
    <row r="2192" spans="1:2">
      <c r="A2192" s="4">
        <v>2187</v>
      </c>
      <c r="B2192" s="6" t="str">
        <f>"00554303"</f>
        <v>00554303</v>
      </c>
    </row>
    <row r="2193" spans="1:2">
      <c r="A2193" s="4">
        <v>2188</v>
      </c>
      <c r="B2193" s="6" t="str">
        <f>"00554368"</f>
        <v>00554368</v>
      </c>
    </row>
    <row r="2194" spans="1:2">
      <c r="A2194" s="4">
        <v>2189</v>
      </c>
      <c r="B2194" s="6" t="str">
        <f>"00554874"</f>
        <v>00554874</v>
      </c>
    </row>
    <row r="2195" spans="1:2">
      <c r="A2195" s="4">
        <v>2190</v>
      </c>
      <c r="B2195" s="6" t="str">
        <f>"00555006"</f>
        <v>00555006</v>
      </c>
    </row>
    <row r="2196" spans="1:2">
      <c r="A2196" s="4">
        <v>2191</v>
      </c>
      <c r="B2196" s="6" t="str">
        <f>"00555368"</f>
        <v>00555368</v>
      </c>
    </row>
    <row r="2197" spans="1:2">
      <c r="A2197" s="4">
        <v>2192</v>
      </c>
      <c r="B2197" s="6" t="str">
        <f>"00556202"</f>
        <v>00556202</v>
      </c>
    </row>
    <row r="2198" spans="1:2">
      <c r="A2198" s="4">
        <v>2193</v>
      </c>
      <c r="B2198" s="6" t="str">
        <f>"00556800"</f>
        <v>00556800</v>
      </c>
    </row>
    <row r="2199" spans="1:2">
      <c r="A2199" s="4">
        <v>2194</v>
      </c>
      <c r="B2199" s="6" t="str">
        <f>"00556989"</f>
        <v>00556989</v>
      </c>
    </row>
    <row r="2200" spans="1:2">
      <c r="A2200" s="4">
        <v>2195</v>
      </c>
      <c r="B2200" s="6" t="str">
        <f>"00557078"</f>
        <v>00557078</v>
      </c>
    </row>
    <row r="2201" spans="1:2">
      <c r="A2201" s="4">
        <v>2196</v>
      </c>
      <c r="B2201" s="6" t="str">
        <f>"00557186"</f>
        <v>00557186</v>
      </c>
    </row>
    <row r="2202" spans="1:2">
      <c r="A2202" s="4">
        <v>2197</v>
      </c>
      <c r="B2202" s="6" t="str">
        <f>"00557500"</f>
        <v>00557500</v>
      </c>
    </row>
    <row r="2203" spans="1:2">
      <c r="A2203" s="4">
        <v>2198</v>
      </c>
      <c r="B2203" s="6" t="str">
        <f>"00557570"</f>
        <v>00557570</v>
      </c>
    </row>
    <row r="2204" spans="1:2">
      <c r="A2204" s="4">
        <v>2199</v>
      </c>
      <c r="B2204" s="6" t="str">
        <f>"00558998"</f>
        <v>00558998</v>
      </c>
    </row>
    <row r="2205" spans="1:2">
      <c r="A2205" s="4">
        <v>2200</v>
      </c>
      <c r="B2205" s="6" t="str">
        <f>"00559005"</f>
        <v>00559005</v>
      </c>
    </row>
    <row r="2206" spans="1:2">
      <c r="A2206" s="4">
        <v>2201</v>
      </c>
      <c r="B2206" s="6" t="str">
        <f>"00559262"</f>
        <v>00559262</v>
      </c>
    </row>
    <row r="2207" spans="1:2">
      <c r="A2207" s="4">
        <v>2202</v>
      </c>
      <c r="B2207" s="6" t="str">
        <f>"00560139"</f>
        <v>00560139</v>
      </c>
    </row>
    <row r="2208" spans="1:2">
      <c r="A2208" s="4">
        <v>2203</v>
      </c>
      <c r="B2208" s="6" t="str">
        <f>"00560303"</f>
        <v>00560303</v>
      </c>
    </row>
    <row r="2209" spans="1:2">
      <c r="A2209" s="4">
        <v>2204</v>
      </c>
      <c r="B2209" s="6" t="str">
        <f>"00560495"</f>
        <v>00560495</v>
      </c>
    </row>
    <row r="2210" spans="1:2">
      <c r="A2210" s="4">
        <v>2205</v>
      </c>
      <c r="B2210" s="6" t="str">
        <f>"00560595"</f>
        <v>00560595</v>
      </c>
    </row>
    <row r="2211" spans="1:2">
      <c r="A2211" s="4">
        <v>2206</v>
      </c>
      <c r="B2211" s="6" t="str">
        <f>"00560651"</f>
        <v>00560651</v>
      </c>
    </row>
    <row r="2212" spans="1:2">
      <c r="A2212" s="4">
        <v>2207</v>
      </c>
      <c r="B2212" s="6" t="str">
        <f>"00560817"</f>
        <v>00560817</v>
      </c>
    </row>
    <row r="2213" spans="1:2">
      <c r="A2213" s="4">
        <v>2208</v>
      </c>
      <c r="B2213" s="6" t="str">
        <f>"00560921"</f>
        <v>00560921</v>
      </c>
    </row>
    <row r="2214" spans="1:2">
      <c r="A2214" s="4">
        <v>2209</v>
      </c>
      <c r="B2214" s="6" t="str">
        <f>"00561074"</f>
        <v>00561074</v>
      </c>
    </row>
    <row r="2215" spans="1:2">
      <c r="A2215" s="4">
        <v>2210</v>
      </c>
      <c r="B2215" s="6" t="str">
        <f>"00561610"</f>
        <v>00561610</v>
      </c>
    </row>
    <row r="2216" spans="1:2">
      <c r="A2216" s="4">
        <v>2211</v>
      </c>
      <c r="B2216" s="6" t="str">
        <f>"00561618"</f>
        <v>00561618</v>
      </c>
    </row>
    <row r="2217" spans="1:2">
      <c r="A2217" s="4">
        <v>2212</v>
      </c>
      <c r="B2217" s="6" t="str">
        <f>"00561980"</f>
        <v>00561980</v>
      </c>
    </row>
    <row r="2218" spans="1:2">
      <c r="A2218" s="4">
        <v>2213</v>
      </c>
      <c r="B2218" s="6" t="str">
        <f>"00562390"</f>
        <v>00562390</v>
      </c>
    </row>
    <row r="2219" spans="1:2">
      <c r="A2219" s="4">
        <v>2214</v>
      </c>
      <c r="B2219" s="6" t="str">
        <f>"00562794"</f>
        <v>00562794</v>
      </c>
    </row>
    <row r="2220" spans="1:2">
      <c r="A2220" s="4">
        <v>2215</v>
      </c>
      <c r="B2220" s="6" t="str">
        <f>"00562891"</f>
        <v>00562891</v>
      </c>
    </row>
    <row r="2221" spans="1:2">
      <c r="A2221" s="4">
        <v>2216</v>
      </c>
      <c r="B2221" s="6" t="str">
        <f>"00563013"</f>
        <v>00563013</v>
      </c>
    </row>
    <row r="2222" spans="1:2">
      <c r="A2222" s="4">
        <v>2217</v>
      </c>
      <c r="B2222" s="6" t="str">
        <f>"00563073"</f>
        <v>00563073</v>
      </c>
    </row>
    <row r="2223" spans="1:2">
      <c r="A2223" s="4">
        <v>2218</v>
      </c>
      <c r="B2223" s="6" t="str">
        <f>"00565795"</f>
        <v>00565795</v>
      </c>
    </row>
    <row r="2224" spans="1:2">
      <c r="A2224" s="4">
        <v>2219</v>
      </c>
      <c r="B2224" s="6" t="str">
        <f>"00566817"</f>
        <v>00566817</v>
      </c>
    </row>
    <row r="2225" spans="1:2">
      <c r="A2225" s="4">
        <v>2220</v>
      </c>
      <c r="B2225" s="6" t="str">
        <f>"00568274"</f>
        <v>00568274</v>
      </c>
    </row>
    <row r="2226" spans="1:2">
      <c r="A2226" s="4">
        <v>2221</v>
      </c>
      <c r="B2226" s="6" t="str">
        <f>"00568350"</f>
        <v>00568350</v>
      </c>
    </row>
    <row r="2227" spans="1:2">
      <c r="A2227" s="4">
        <v>2222</v>
      </c>
      <c r="B2227" s="6" t="str">
        <f>"00568698"</f>
        <v>00568698</v>
      </c>
    </row>
    <row r="2228" spans="1:2">
      <c r="A2228" s="4">
        <v>2223</v>
      </c>
      <c r="B2228" s="6" t="str">
        <f>"00569569"</f>
        <v>00569569</v>
      </c>
    </row>
    <row r="2229" spans="1:2">
      <c r="A2229" s="4">
        <v>2224</v>
      </c>
      <c r="B2229" s="6" t="str">
        <f>"00570782"</f>
        <v>00570782</v>
      </c>
    </row>
    <row r="2230" spans="1:2">
      <c r="A2230" s="4">
        <v>2225</v>
      </c>
      <c r="B2230" s="6" t="str">
        <f>"00570796"</f>
        <v>00570796</v>
      </c>
    </row>
    <row r="2231" spans="1:2">
      <c r="A2231" s="4">
        <v>2226</v>
      </c>
      <c r="B2231" s="6" t="str">
        <f>"00571770"</f>
        <v>00571770</v>
      </c>
    </row>
    <row r="2232" spans="1:2">
      <c r="A2232" s="4">
        <v>2227</v>
      </c>
      <c r="B2232" s="6" t="str">
        <f>"00572603"</f>
        <v>00572603</v>
      </c>
    </row>
    <row r="2233" spans="1:2">
      <c r="A2233" s="4">
        <v>2228</v>
      </c>
      <c r="B2233" s="6" t="str">
        <f>"00573803"</f>
        <v>00573803</v>
      </c>
    </row>
    <row r="2234" spans="1:2">
      <c r="A2234" s="4">
        <v>2229</v>
      </c>
      <c r="B2234" s="6" t="str">
        <f>"00573824"</f>
        <v>00573824</v>
      </c>
    </row>
    <row r="2235" spans="1:2">
      <c r="A2235" s="4">
        <v>2230</v>
      </c>
      <c r="B2235" s="6" t="str">
        <f>"00575562"</f>
        <v>00575562</v>
      </c>
    </row>
    <row r="2236" spans="1:2">
      <c r="A2236" s="4">
        <v>2231</v>
      </c>
      <c r="B2236" s="6" t="str">
        <f>"00579643"</f>
        <v>00579643</v>
      </c>
    </row>
    <row r="2237" spans="1:2">
      <c r="A2237" s="4">
        <v>2232</v>
      </c>
      <c r="B2237" s="6" t="str">
        <f>"00579742"</f>
        <v>00579742</v>
      </c>
    </row>
    <row r="2238" spans="1:2">
      <c r="A2238" s="4">
        <v>2233</v>
      </c>
      <c r="B2238" s="6" t="str">
        <f>"00580262"</f>
        <v>00580262</v>
      </c>
    </row>
    <row r="2239" spans="1:2">
      <c r="A2239" s="4">
        <v>2234</v>
      </c>
      <c r="B2239" s="6" t="str">
        <f>"00582053"</f>
        <v>00582053</v>
      </c>
    </row>
    <row r="2240" spans="1:2">
      <c r="A2240" s="4">
        <v>2235</v>
      </c>
      <c r="B2240" s="6" t="str">
        <f>"00582893"</f>
        <v>00582893</v>
      </c>
    </row>
    <row r="2241" spans="1:2">
      <c r="A2241" s="4">
        <v>2236</v>
      </c>
      <c r="B2241" s="6" t="str">
        <f>"00587617"</f>
        <v>00587617</v>
      </c>
    </row>
    <row r="2242" spans="1:2">
      <c r="A2242" s="4">
        <v>2237</v>
      </c>
      <c r="B2242" s="6" t="str">
        <f>"00588487"</f>
        <v>00588487</v>
      </c>
    </row>
    <row r="2243" spans="1:2">
      <c r="A2243" s="4">
        <v>2238</v>
      </c>
      <c r="B2243" s="6" t="str">
        <f>"00600181"</f>
        <v>00600181</v>
      </c>
    </row>
    <row r="2244" spans="1:2">
      <c r="A2244" s="4">
        <v>2239</v>
      </c>
      <c r="B2244" s="6" t="str">
        <f>"00600215"</f>
        <v>00600215</v>
      </c>
    </row>
    <row r="2245" spans="1:2">
      <c r="A2245" s="4">
        <v>2240</v>
      </c>
      <c r="B2245" s="6" t="str">
        <f>"00603168"</f>
        <v>00603168</v>
      </c>
    </row>
    <row r="2246" spans="1:2">
      <c r="A2246" s="4">
        <v>2241</v>
      </c>
      <c r="B2246" s="6" t="str">
        <f>"00603516"</f>
        <v>00603516</v>
      </c>
    </row>
    <row r="2247" spans="1:2">
      <c r="A2247" s="4">
        <v>2242</v>
      </c>
      <c r="B2247" s="6" t="str">
        <f>"00603891"</f>
        <v>00603891</v>
      </c>
    </row>
    <row r="2248" spans="1:2">
      <c r="A2248" s="4">
        <v>2243</v>
      </c>
      <c r="B2248" s="6" t="str">
        <f>"00604141"</f>
        <v>00604141</v>
      </c>
    </row>
    <row r="2249" spans="1:2">
      <c r="A2249" s="4">
        <v>2244</v>
      </c>
      <c r="B2249" s="6" t="str">
        <f>"00605652"</f>
        <v>00605652</v>
      </c>
    </row>
    <row r="2250" spans="1:2">
      <c r="A2250" s="4">
        <v>2245</v>
      </c>
      <c r="B2250" s="6" t="str">
        <f>"00606709"</f>
        <v>00606709</v>
      </c>
    </row>
    <row r="2251" spans="1:2">
      <c r="A2251" s="4">
        <v>2246</v>
      </c>
      <c r="B2251" s="6" t="str">
        <f>"00606758"</f>
        <v>00606758</v>
      </c>
    </row>
    <row r="2252" spans="1:2">
      <c r="A2252" s="4">
        <v>2247</v>
      </c>
      <c r="B2252" s="6" t="str">
        <f>"00606971"</f>
        <v>00606971</v>
      </c>
    </row>
    <row r="2253" spans="1:2">
      <c r="A2253" s="4">
        <v>2248</v>
      </c>
      <c r="B2253" s="6" t="str">
        <f>"00607328"</f>
        <v>00607328</v>
      </c>
    </row>
    <row r="2254" spans="1:2">
      <c r="A2254" s="4">
        <v>2249</v>
      </c>
      <c r="B2254" s="6" t="str">
        <f>"00607475"</f>
        <v>00607475</v>
      </c>
    </row>
    <row r="2255" spans="1:2">
      <c r="A2255" s="4">
        <v>2250</v>
      </c>
      <c r="B2255" s="6" t="str">
        <f>"00607494"</f>
        <v>00607494</v>
      </c>
    </row>
    <row r="2256" spans="1:2">
      <c r="A2256" s="4">
        <v>2251</v>
      </c>
      <c r="B2256" s="6" t="str">
        <f>"00608289"</f>
        <v>00608289</v>
      </c>
    </row>
    <row r="2257" spans="1:2">
      <c r="A2257" s="4">
        <v>2252</v>
      </c>
      <c r="B2257" s="6" t="str">
        <f>"00609332"</f>
        <v>00609332</v>
      </c>
    </row>
    <row r="2258" spans="1:2">
      <c r="A2258" s="4">
        <v>2253</v>
      </c>
      <c r="B2258" s="6" t="str">
        <f>"00609988"</f>
        <v>00609988</v>
      </c>
    </row>
    <row r="2259" spans="1:2">
      <c r="A2259" s="4">
        <v>2254</v>
      </c>
      <c r="B2259" s="6" t="str">
        <f>"00610152"</f>
        <v>00610152</v>
      </c>
    </row>
    <row r="2260" spans="1:2">
      <c r="A2260" s="4">
        <v>2255</v>
      </c>
      <c r="B2260" s="6" t="str">
        <f>"00610182"</f>
        <v>00610182</v>
      </c>
    </row>
    <row r="2261" spans="1:2">
      <c r="A2261" s="4">
        <v>2256</v>
      </c>
      <c r="B2261" s="6" t="str">
        <f>"00611581"</f>
        <v>00611581</v>
      </c>
    </row>
    <row r="2262" spans="1:2">
      <c r="A2262" s="4">
        <v>2257</v>
      </c>
      <c r="B2262" s="6" t="str">
        <f>"00611763"</f>
        <v>00611763</v>
      </c>
    </row>
    <row r="2263" spans="1:2">
      <c r="A2263" s="4">
        <v>2258</v>
      </c>
      <c r="B2263" s="6" t="str">
        <f>"00611819"</f>
        <v>00611819</v>
      </c>
    </row>
    <row r="2264" spans="1:2">
      <c r="A2264" s="4">
        <v>2259</v>
      </c>
      <c r="B2264" s="6" t="str">
        <f>"00611998"</f>
        <v>00611998</v>
      </c>
    </row>
    <row r="2265" spans="1:2">
      <c r="A2265" s="4">
        <v>2260</v>
      </c>
      <c r="B2265" s="6" t="str">
        <f>"00612882"</f>
        <v>00612882</v>
      </c>
    </row>
    <row r="2266" spans="1:2">
      <c r="A2266" s="4">
        <v>2261</v>
      </c>
      <c r="B2266" s="6" t="str">
        <f>"00613273"</f>
        <v>00613273</v>
      </c>
    </row>
    <row r="2267" spans="1:2">
      <c r="A2267" s="4">
        <v>2262</v>
      </c>
      <c r="B2267" s="6" t="str">
        <f>"00614347"</f>
        <v>00614347</v>
      </c>
    </row>
    <row r="2268" spans="1:2">
      <c r="A2268" s="4">
        <v>2263</v>
      </c>
      <c r="B2268" s="6" t="str">
        <f>"00616469"</f>
        <v>00616469</v>
      </c>
    </row>
    <row r="2269" spans="1:2">
      <c r="A2269" s="4">
        <v>2264</v>
      </c>
      <c r="B2269" s="6" t="str">
        <f>"00616652"</f>
        <v>00616652</v>
      </c>
    </row>
    <row r="2270" spans="1:2">
      <c r="A2270" s="4">
        <v>2265</v>
      </c>
      <c r="B2270" s="6" t="str">
        <f>"00617758"</f>
        <v>00617758</v>
      </c>
    </row>
    <row r="2271" spans="1:2">
      <c r="A2271" s="4">
        <v>2266</v>
      </c>
      <c r="B2271" s="6" t="str">
        <f>"00617948"</f>
        <v>00617948</v>
      </c>
    </row>
    <row r="2272" spans="1:2">
      <c r="A2272" s="4">
        <v>2267</v>
      </c>
      <c r="B2272" s="6" t="str">
        <f>"00618285"</f>
        <v>00618285</v>
      </c>
    </row>
    <row r="2273" spans="1:2">
      <c r="A2273" s="4">
        <v>2268</v>
      </c>
      <c r="B2273" s="6" t="str">
        <f>"00620058"</f>
        <v>00620058</v>
      </c>
    </row>
    <row r="2274" spans="1:2">
      <c r="A2274" s="4">
        <v>2269</v>
      </c>
      <c r="B2274" s="6" t="str">
        <f>"00621630"</f>
        <v>00621630</v>
      </c>
    </row>
    <row r="2275" spans="1:2">
      <c r="A2275" s="4">
        <v>2270</v>
      </c>
      <c r="B2275" s="6" t="str">
        <f>"00621711"</f>
        <v>00621711</v>
      </c>
    </row>
    <row r="2276" spans="1:2">
      <c r="A2276" s="4">
        <v>2271</v>
      </c>
      <c r="B2276" s="6" t="str">
        <f>"00622800"</f>
        <v>00622800</v>
      </c>
    </row>
    <row r="2277" spans="1:2">
      <c r="A2277" s="4">
        <v>2272</v>
      </c>
      <c r="B2277" s="6" t="str">
        <f>"00623027"</f>
        <v>00623027</v>
      </c>
    </row>
    <row r="2278" spans="1:2">
      <c r="A2278" s="4">
        <v>2273</v>
      </c>
      <c r="B2278" s="6" t="str">
        <f>"00623656"</f>
        <v>00623656</v>
      </c>
    </row>
    <row r="2279" spans="1:2">
      <c r="A2279" s="4">
        <v>2274</v>
      </c>
      <c r="B2279" s="6" t="str">
        <f>"00624365"</f>
        <v>00624365</v>
      </c>
    </row>
    <row r="2280" spans="1:2">
      <c r="A2280" s="4">
        <v>2275</v>
      </c>
      <c r="B2280" s="6" t="str">
        <f>"00624569"</f>
        <v>00624569</v>
      </c>
    </row>
    <row r="2281" spans="1:2">
      <c r="A2281" s="4">
        <v>2276</v>
      </c>
      <c r="B2281" s="6" t="str">
        <f>"00624622"</f>
        <v>00624622</v>
      </c>
    </row>
    <row r="2282" spans="1:2">
      <c r="A2282" s="4">
        <v>2277</v>
      </c>
      <c r="B2282" s="6" t="str">
        <f>"00627526"</f>
        <v>00627526</v>
      </c>
    </row>
    <row r="2283" spans="1:2">
      <c r="A2283" s="4">
        <v>2278</v>
      </c>
      <c r="B2283" s="6" t="str">
        <f>"00628375"</f>
        <v>00628375</v>
      </c>
    </row>
    <row r="2284" spans="1:2">
      <c r="A2284" s="4">
        <v>2279</v>
      </c>
      <c r="B2284" s="6" t="str">
        <f>"00630048"</f>
        <v>00630048</v>
      </c>
    </row>
    <row r="2285" spans="1:2">
      <c r="A2285" s="4">
        <v>2280</v>
      </c>
      <c r="B2285" s="6" t="str">
        <f>"00631044"</f>
        <v>00631044</v>
      </c>
    </row>
    <row r="2286" spans="1:2">
      <c r="A2286" s="4">
        <v>2281</v>
      </c>
      <c r="B2286" s="6" t="str">
        <f>"00631397"</f>
        <v>00631397</v>
      </c>
    </row>
    <row r="2287" spans="1:2">
      <c r="A2287" s="4">
        <v>2282</v>
      </c>
      <c r="B2287" s="6" t="str">
        <f>"00632748"</f>
        <v>00632748</v>
      </c>
    </row>
    <row r="2288" spans="1:2">
      <c r="A2288" s="4">
        <v>2283</v>
      </c>
      <c r="B2288" s="6" t="str">
        <f>"00634291"</f>
        <v>00634291</v>
      </c>
    </row>
    <row r="2289" spans="1:2">
      <c r="A2289" s="4">
        <v>2284</v>
      </c>
      <c r="B2289" s="6" t="str">
        <f>"00634746"</f>
        <v>00634746</v>
      </c>
    </row>
    <row r="2290" spans="1:2">
      <c r="A2290" s="4">
        <v>2285</v>
      </c>
      <c r="B2290" s="6" t="str">
        <f>"00634754"</f>
        <v>00634754</v>
      </c>
    </row>
    <row r="2291" spans="1:2">
      <c r="A2291" s="4">
        <v>2286</v>
      </c>
      <c r="B2291" s="6" t="str">
        <f>"00635161"</f>
        <v>00635161</v>
      </c>
    </row>
    <row r="2292" spans="1:2">
      <c r="A2292" s="4">
        <v>2287</v>
      </c>
      <c r="B2292" s="6" t="str">
        <f>"00635449"</f>
        <v>00635449</v>
      </c>
    </row>
    <row r="2293" spans="1:2">
      <c r="A2293" s="4">
        <v>2288</v>
      </c>
      <c r="B2293" s="6" t="str">
        <f>"00635627"</f>
        <v>00635627</v>
      </c>
    </row>
    <row r="2294" spans="1:2">
      <c r="A2294" s="4">
        <v>2289</v>
      </c>
      <c r="B2294" s="6" t="str">
        <f>"00636523"</f>
        <v>00636523</v>
      </c>
    </row>
    <row r="2295" spans="1:2">
      <c r="A2295" s="4">
        <v>2290</v>
      </c>
      <c r="B2295" s="6" t="str">
        <f>"00636875"</f>
        <v>00636875</v>
      </c>
    </row>
    <row r="2296" spans="1:2">
      <c r="A2296" s="4">
        <v>2291</v>
      </c>
      <c r="B2296" s="6" t="str">
        <f>"00637978"</f>
        <v>00637978</v>
      </c>
    </row>
    <row r="2297" spans="1:2">
      <c r="A2297" s="4">
        <v>2292</v>
      </c>
      <c r="B2297" s="6" t="str">
        <f>"00638634"</f>
        <v>00638634</v>
      </c>
    </row>
    <row r="2298" spans="1:2">
      <c r="A2298" s="4">
        <v>2293</v>
      </c>
      <c r="B2298" s="6" t="str">
        <f>"00639198"</f>
        <v>00639198</v>
      </c>
    </row>
    <row r="2299" spans="1:2">
      <c r="A2299" s="4">
        <v>2294</v>
      </c>
      <c r="B2299" s="6" t="str">
        <f>"00640867"</f>
        <v>00640867</v>
      </c>
    </row>
    <row r="2300" spans="1:2">
      <c r="A2300" s="4">
        <v>2295</v>
      </c>
      <c r="B2300" s="6" t="str">
        <f>"00640930"</f>
        <v>00640930</v>
      </c>
    </row>
    <row r="2301" spans="1:2">
      <c r="A2301" s="4">
        <v>2296</v>
      </c>
      <c r="B2301" s="6" t="str">
        <f>"00641014"</f>
        <v>00641014</v>
      </c>
    </row>
    <row r="2302" spans="1:2">
      <c r="A2302" s="4">
        <v>2297</v>
      </c>
      <c r="B2302" s="6" t="str">
        <f>"00641584"</f>
        <v>00641584</v>
      </c>
    </row>
    <row r="2303" spans="1:2">
      <c r="A2303" s="4">
        <v>2298</v>
      </c>
      <c r="B2303" s="6" t="str">
        <f>"00641620"</f>
        <v>00641620</v>
      </c>
    </row>
    <row r="2304" spans="1:2">
      <c r="A2304" s="4">
        <v>2299</v>
      </c>
      <c r="B2304" s="6" t="str">
        <f>"00641831"</f>
        <v>00641831</v>
      </c>
    </row>
    <row r="2305" spans="1:2">
      <c r="A2305" s="4">
        <v>2300</v>
      </c>
      <c r="B2305" s="6" t="str">
        <f>"00644010"</f>
        <v>00644010</v>
      </c>
    </row>
    <row r="2306" spans="1:2">
      <c r="A2306" s="4">
        <v>2301</v>
      </c>
      <c r="B2306" s="6" t="str">
        <f>"00646204"</f>
        <v>00646204</v>
      </c>
    </row>
    <row r="2307" spans="1:2">
      <c r="A2307" s="4">
        <v>2302</v>
      </c>
      <c r="B2307" s="6" t="str">
        <f>"00647662"</f>
        <v>00647662</v>
      </c>
    </row>
    <row r="2308" spans="1:2">
      <c r="A2308" s="4">
        <v>2303</v>
      </c>
      <c r="B2308" s="6" t="str">
        <f>"00648376"</f>
        <v>00648376</v>
      </c>
    </row>
    <row r="2309" spans="1:2">
      <c r="A2309" s="4">
        <v>2304</v>
      </c>
      <c r="B2309" s="6" t="str">
        <f>"00649003"</f>
        <v>00649003</v>
      </c>
    </row>
    <row r="2310" spans="1:2">
      <c r="A2310" s="4">
        <v>2305</v>
      </c>
      <c r="B2310" s="6" t="str">
        <f>"00649611"</f>
        <v>00649611</v>
      </c>
    </row>
    <row r="2311" spans="1:2">
      <c r="A2311" s="4">
        <v>2306</v>
      </c>
      <c r="B2311" s="6" t="str">
        <f>"00649612"</f>
        <v>00649612</v>
      </c>
    </row>
    <row r="2312" spans="1:2">
      <c r="A2312" s="4">
        <v>2307</v>
      </c>
      <c r="B2312" s="6" t="str">
        <f>"00650168"</f>
        <v>00650168</v>
      </c>
    </row>
    <row r="2313" spans="1:2">
      <c r="A2313" s="4">
        <v>2308</v>
      </c>
      <c r="B2313" s="6" t="str">
        <f>"00650186"</f>
        <v>00650186</v>
      </c>
    </row>
    <row r="2314" spans="1:2">
      <c r="A2314" s="4">
        <v>2309</v>
      </c>
      <c r="B2314" s="6" t="str">
        <f>"00651579"</f>
        <v>00651579</v>
      </c>
    </row>
    <row r="2315" spans="1:2">
      <c r="A2315" s="4">
        <v>2310</v>
      </c>
      <c r="B2315" s="6" t="str">
        <f>"00652037"</f>
        <v>00652037</v>
      </c>
    </row>
    <row r="2316" spans="1:2">
      <c r="A2316" s="4">
        <v>2311</v>
      </c>
      <c r="B2316" s="6" t="str">
        <f>"00652446"</f>
        <v>00652446</v>
      </c>
    </row>
    <row r="2317" spans="1:2">
      <c r="A2317" s="4">
        <v>2312</v>
      </c>
      <c r="B2317" s="6" t="str">
        <f>"00652538"</f>
        <v>00652538</v>
      </c>
    </row>
    <row r="2318" spans="1:2">
      <c r="A2318" s="4">
        <v>2313</v>
      </c>
      <c r="B2318" s="6" t="str">
        <f>"00653847"</f>
        <v>00653847</v>
      </c>
    </row>
    <row r="2319" spans="1:2">
      <c r="A2319" s="4">
        <v>2314</v>
      </c>
      <c r="B2319" s="6" t="str">
        <f>"00654054"</f>
        <v>00654054</v>
      </c>
    </row>
    <row r="2320" spans="1:2">
      <c r="A2320" s="4">
        <v>2315</v>
      </c>
      <c r="B2320" s="6" t="str">
        <f>"00654525"</f>
        <v>00654525</v>
      </c>
    </row>
    <row r="2321" spans="1:2">
      <c r="A2321" s="4">
        <v>2316</v>
      </c>
      <c r="B2321" s="6" t="str">
        <f>"00654529"</f>
        <v>00654529</v>
      </c>
    </row>
    <row r="2322" spans="1:2">
      <c r="A2322" s="4">
        <v>2317</v>
      </c>
      <c r="B2322" s="6" t="str">
        <f>"00654602"</f>
        <v>00654602</v>
      </c>
    </row>
    <row r="2323" spans="1:2">
      <c r="A2323" s="4">
        <v>2318</v>
      </c>
      <c r="B2323" s="6" t="str">
        <f>"00654635"</f>
        <v>00654635</v>
      </c>
    </row>
    <row r="2324" spans="1:2">
      <c r="A2324" s="4">
        <v>2319</v>
      </c>
      <c r="B2324" s="6" t="str">
        <f>"00654670"</f>
        <v>00654670</v>
      </c>
    </row>
    <row r="2325" spans="1:2">
      <c r="A2325" s="4">
        <v>2320</v>
      </c>
      <c r="B2325" s="6" t="str">
        <f>"00654873"</f>
        <v>00654873</v>
      </c>
    </row>
    <row r="2326" spans="1:2">
      <c r="A2326" s="4">
        <v>2321</v>
      </c>
      <c r="B2326" s="6" t="str">
        <f>"00654920"</f>
        <v>00654920</v>
      </c>
    </row>
    <row r="2327" spans="1:2">
      <c r="A2327" s="4">
        <v>2322</v>
      </c>
      <c r="B2327" s="6" t="str">
        <f>"00655016"</f>
        <v>00655016</v>
      </c>
    </row>
    <row r="2328" spans="1:2">
      <c r="A2328" s="4">
        <v>2323</v>
      </c>
      <c r="B2328" s="6" t="str">
        <f>"00655017"</f>
        <v>00655017</v>
      </c>
    </row>
    <row r="2329" spans="1:2">
      <c r="A2329" s="4">
        <v>2324</v>
      </c>
      <c r="B2329" s="6" t="str">
        <f>"00655064"</f>
        <v>00655064</v>
      </c>
    </row>
    <row r="2330" spans="1:2">
      <c r="A2330" s="4">
        <v>2325</v>
      </c>
      <c r="B2330" s="6" t="str">
        <f>"00655078"</f>
        <v>00655078</v>
      </c>
    </row>
    <row r="2331" spans="1:2">
      <c r="A2331" s="4">
        <v>2326</v>
      </c>
      <c r="B2331" s="6" t="str">
        <f>"00655266"</f>
        <v>00655266</v>
      </c>
    </row>
    <row r="2332" spans="1:2">
      <c r="A2332" s="4">
        <v>2327</v>
      </c>
      <c r="B2332" s="6" t="str">
        <f>"00655416"</f>
        <v>00655416</v>
      </c>
    </row>
    <row r="2333" spans="1:2">
      <c r="A2333" s="4">
        <v>2328</v>
      </c>
      <c r="B2333" s="6" t="str">
        <f>"00655468"</f>
        <v>00655468</v>
      </c>
    </row>
    <row r="2334" spans="1:2">
      <c r="A2334" s="4">
        <v>2329</v>
      </c>
      <c r="B2334" s="6" t="str">
        <f>"00655479"</f>
        <v>00655479</v>
      </c>
    </row>
    <row r="2335" spans="1:2">
      <c r="A2335" s="4">
        <v>2330</v>
      </c>
      <c r="B2335" s="6" t="str">
        <f>"00655584"</f>
        <v>00655584</v>
      </c>
    </row>
    <row r="2336" spans="1:2">
      <c r="A2336" s="4">
        <v>2331</v>
      </c>
      <c r="B2336" s="6" t="str">
        <f>"00655600"</f>
        <v>00655600</v>
      </c>
    </row>
    <row r="2337" spans="1:2">
      <c r="A2337" s="4">
        <v>2332</v>
      </c>
      <c r="B2337" s="6" t="str">
        <f>"00655607"</f>
        <v>00655607</v>
      </c>
    </row>
    <row r="2338" spans="1:2">
      <c r="A2338" s="4">
        <v>2333</v>
      </c>
      <c r="B2338" s="6" t="str">
        <f>"00655629"</f>
        <v>00655629</v>
      </c>
    </row>
    <row r="2339" spans="1:2">
      <c r="A2339" s="4">
        <v>2334</v>
      </c>
      <c r="B2339" s="6" t="str">
        <f>"00655840"</f>
        <v>00655840</v>
      </c>
    </row>
    <row r="2340" spans="1:2">
      <c r="A2340" s="4">
        <v>2335</v>
      </c>
      <c r="B2340" s="6" t="str">
        <f>"00656286"</f>
        <v>00656286</v>
      </c>
    </row>
    <row r="2341" spans="1:2">
      <c r="A2341" s="4">
        <v>2336</v>
      </c>
      <c r="B2341" s="6" t="str">
        <f>"00656324"</f>
        <v>00656324</v>
      </c>
    </row>
    <row r="2342" spans="1:2">
      <c r="A2342" s="4">
        <v>2337</v>
      </c>
      <c r="B2342" s="6" t="str">
        <f>"00656374"</f>
        <v>00656374</v>
      </c>
    </row>
    <row r="2343" spans="1:2">
      <c r="A2343" s="4">
        <v>2338</v>
      </c>
      <c r="B2343" s="6" t="str">
        <f>"00656393"</f>
        <v>00656393</v>
      </c>
    </row>
    <row r="2344" spans="1:2">
      <c r="A2344" s="4">
        <v>2339</v>
      </c>
      <c r="B2344" s="6" t="str">
        <f>"00656627"</f>
        <v>00656627</v>
      </c>
    </row>
    <row r="2345" spans="1:2">
      <c r="A2345" s="4">
        <v>2340</v>
      </c>
      <c r="B2345" s="6" t="str">
        <f>"00656718"</f>
        <v>00656718</v>
      </c>
    </row>
    <row r="2346" spans="1:2">
      <c r="A2346" s="4">
        <v>2341</v>
      </c>
      <c r="B2346" s="6" t="str">
        <f>"00656973"</f>
        <v>00656973</v>
      </c>
    </row>
    <row r="2347" spans="1:2">
      <c r="A2347" s="4">
        <v>2342</v>
      </c>
      <c r="B2347" s="6" t="str">
        <f>"00657117"</f>
        <v>00657117</v>
      </c>
    </row>
    <row r="2348" spans="1:2">
      <c r="A2348" s="4">
        <v>2343</v>
      </c>
      <c r="B2348" s="6" t="str">
        <f>"00657129"</f>
        <v>00657129</v>
      </c>
    </row>
    <row r="2349" spans="1:2">
      <c r="A2349" s="4">
        <v>2344</v>
      </c>
      <c r="B2349" s="6" t="str">
        <f>"00657289"</f>
        <v>00657289</v>
      </c>
    </row>
    <row r="2350" spans="1:2">
      <c r="A2350" s="4">
        <v>2345</v>
      </c>
      <c r="B2350" s="6" t="str">
        <f>"00658118"</f>
        <v>00658118</v>
      </c>
    </row>
    <row r="2351" spans="1:2">
      <c r="A2351" s="4">
        <v>2346</v>
      </c>
      <c r="B2351" s="6" t="str">
        <f>"00658195"</f>
        <v>00658195</v>
      </c>
    </row>
    <row r="2352" spans="1:2">
      <c r="A2352" s="4">
        <v>2347</v>
      </c>
      <c r="B2352" s="6" t="str">
        <f>"00658220"</f>
        <v>00658220</v>
      </c>
    </row>
    <row r="2353" spans="1:2">
      <c r="A2353" s="4">
        <v>2348</v>
      </c>
      <c r="B2353" s="6" t="str">
        <f>"00658261"</f>
        <v>00658261</v>
      </c>
    </row>
    <row r="2354" spans="1:2">
      <c r="A2354" s="4">
        <v>2349</v>
      </c>
      <c r="B2354" s="6" t="str">
        <f>"00658275"</f>
        <v>00658275</v>
      </c>
    </row>
    <row r="2355" spans="1:2">
      <c r="A2355" s="4">
        <v>2350</v>
      </c>
      <c r="B2355" s="6" t="str">
        <f>"00658466"</f>
        <v>00658466</v>
      </c>
    </row>
    <row r="2356" spans="1:2">
      <c r="A2356" s="4">
        <v>2351</v>
      </c>
      <c r="B2356" s="6" t="str">
        <f>"00658499"</f>
        <v>00658499</v>
      </c>
    </row>
    <row r="2357" spans="1:2">
      <c r="A2357" s="4">
        <v>2352</v>
      </c>
      <c r="B2357" s="6" t="str">
        <f>"00658876"</f>
        <v>00658876</v>
      </c>
    </row>
    <row r="2358" spans="1:2">
      <c r="A2358" s="4">
        <v>2353</v>
      </c>
      <c r="B2358" s="6" t="str">
        <f>"00659084"</f>
        <v>00659084</v>
      </c>
    </row>
    <row r="2359" spans="1:2">
      <c r="A2359" s="4">
        <v>2354</v>
      </c>
      <c r="B2359" s="6" t="str">
        <f>"00659373"</f>
        <v>00659373</v>
      </c>
    </row>
    <row r="2360" spans="1:2">
      <c r="A2360" s="4">
        <v>2355</v>
      </c>
      <c r="B2360" s="6" t="str">
        <f>"00659943"</f>
        <v>00659943</v>
      </c>
    </row>
    <row r="2361" spans="1:2">
      <c r="A2361" s="4">
        <v>2356</v>
      </c>
      <c r="B2361" s="6" t="str">
        <f>"00659973"</f>
        <v>00659973</v>
      </c>
    </row>
    <row r="2362" spans="1:2">
      <c r="A2362" s="4">
        <v>2357</v>
      </c>
      <c r="B2362" s="6" t="str">
        <f>"00660466"</f>
        <v>00660466</v>
      </c>
    </row>
    <row r="2363" spans="1:2">
      <c r="A2363" s="4">
        <v>2358</v>
      </c>
      <c r="B2363" s="6" t="str">
        <f>"00660547"</f>
        <v>00660547</v>
      </c>
    </row>
    <row r="2364" spans="1:2">
      <c r="A2364" s="4">
        <v>2359</v>
      </c>
      <c r="B2364" s="6" t="str">
        <f>"00660768"</f>
        <v>00660768</v>
      </c>
    </row>
    <row r="2365" spans="1:2">
      <c r="A2365" s="4">
        <v>2360</v>
      </c>
      <c r="B2365" s="6" t="str">
        <f>"00660987"</f>
        <v>00660987</v>
      </c>
    </row>
    <row r="2366" spans="1:2">
      <c r="A2366" s="4">
        <v>2361</v>
      </c>
      <c r="B2366" s="6" t="str">
        <f>"00661351"</f>
        <v>00661351</v>
      </c>
    </row>
    <row r="2367" spans="1:2">
      <c r="A2367" s="4">
        <v>2362</v>
      </c>
      <c r="B2367" s="6" t="str">
        <f>"00661389"</f>
        <v>00661389</v>
      </c>
    </row>
    <row r="2368" spans="1:2">
      <c r="A2368" s="4">
        <v>2363</v>
      </c>
      <c r="B2368" s="6" t="str">
        <f>"00661626"</f>
        <v>00661626</v>
      </c>
    </row>
    <row r="2369" spans="1:2">
      <c r="A2369" s="4">
        <v>2364</v>
      </c>
      <c r="B2369" s="6" t="str">
        <f>"00661807"</f>
        <v>00661807</v>
      </c>
    </row>
    <row r="2370" spans="1:2">
      <c r="A2370" s="4">
        <v>2365</v>
      </c>
      <c r="B2370" s="6" t="str">
        <f>"00662406"</f>
        <v>00662406</v>
      </c>
    </row>
    <row r="2371" spans="1:2">
      <c r="A2371" s="4">
        <v>2366</v>
      </c>
      <c r="B2371" s="6" t="str">
        <f>"00662565"</f>
        <v>00662565</v>
      </c>
    </row>
    <row r="2372" spans="1:2">
      <c r="A2372" s="4">
        <v>2367</v>
      </c>
      <c r="B2372" s="6" t="str">
        <f>"00662645"</f>
        <v>00662645</v>
      </c>
    </row>
    <row r="2373" spans="1:2">
      <c r="A2373" s="4">
        <v>2368</v>
      </c>
      <c r="B2373" s="6" t="str">
        <f>"00662885"</f>
        <v>00662885</v>
      </c>
    </row>
    <row r="2374" spans="1:2">
      <c r="A2374" s="4">
        <v>2369</v>
      </c>
      <c r="B2374" s="6" t="str">
        <f>"00662909"</f>
        <v>00662909</v>
      </c>
    </row>
    <row r="2375" spans="1:2">
      <c r="A2375" s="4">
        <v>2370</v>
      </c>
      <c r="B2375" s="6" t="str">
        <f>"00662969"</f>
        <v>00662969</v>
      </c>
    </row>
    <row r="2376" spans="1:2">
      <c r="A2376" s="4">
        <v>2371</v>
      </c>
      <c r="B2376" s="6" t="str">
        <f>"00663025"</f>
        <v>00663025</v>
      </c>
    </row>
    <row r="2377" spans="1:2">
      <c r="A2377" s="4">
        <v>2372</v>
      </c>
      <c r="B2377" s="6" t="str">
        <f>"00663030"</f>
        <v>00663030</v>
      </c>
    </row>
    <row r="2378" spans="1:2">
      <c r="A2378" s="4">
        <v>2373</v>
      </c>
      <c r="B2378" s="6" t="str">
        <f>"00663151"</f>
        <v>00663151</v>
      </c>
    </row>
    <row r="2379" spans="1:2">
      <c r="A2379" s="4">
        <v>2374</v>
      </c>
      <c r="B2379" s="6" t="str">
        <f>"00663320"</f>
        <v>00663320</v>
      </c>
    </row>
    <row r="2380" spans="1:2">
      <c r="A2380" s="4">
        <v>2375</v>
      </c>
      <c r="B2380" s="6" t="str">
        <f>"00663433"</f>
        <v>00663433</v>
      </c>
    </row>
    <row r="2381" spans="1:2">
      <c r="A2381" s="4">
        <v>2376</v>
      </c>
      <c r="B2381" s="6" t="str">
        <f>"00663584"</f>
        <v>00663584</v>
      </c>
    </row>
    <row r="2382" spans="1:2">
      <c r="A2382" s="4">
        <v>2377</v>
      </c>
      <c r="B2382" s="6" t="str">
        <f>"00664257"</f>
        <v>00664257</v>
      </c>
    </row>
    <row r="2383" spans="1:2">
      <c r="A2383" s="4">
        <v>2378</v>
      </c>
      <c r="B2383" s="6" t="str">
        <f>"00664304"</f>
        <v>00664304</v>
      </c>
    </row>
    <row r="2384" spans="1:2">
      <c r="A2384" s="4">
        <v>2379</v>
      </c>
      <c r="B2384" s="6" t="str">
        <f>"00664714"</f>
        <v>00664714</v>
      </c>
    </row>
    <row r="2385" spans="1:2">
      <c r="A2385" s="4">
        <v>2380</v>
      </c>
      <c r="B2385" s="6" t="str">
        <f>"00664962"</f>
        <v>00664962</v>
      </c>
    </row>
    <row r="2386" spans="1:2">
      <c r="A2386" s="4">
        <v>2381</v>
      </c>
      <c r="B2386" s="6" t="str">
        <f>"00665166"</f>
        <v>00665166</v>
      </c>
    </row>
    <row r="2387" spans="1:2">
      <c r="A2387" s="4">
        <v>2382</v>
      </c>
      <c r="B2387" s="6" t="str">
        <f>"00665240"</f>
        <v>00665240</v>
      </c>
    </row>
    <row r="2388" spans="1:2">
      <c r="A2388" s="4">
        <v>2383</v>
      </c>
      <c r="B2388" s="6" t="str">
        <f>"00665295"</f>
        <v>00665295</v>
      </c>
    </row>
    <row r="2389" spans="1:2">
      <c r="A2389" s="4">
        <v>2384</v>
      </c>
      <c r="B2389" s="6" t="str">
        <f>"00665399"</f>
        <v>00665399</v>
      </c>
    </row>
    <row r="2390" spans="1:2">
      <c r="A2390" s="4">
        <v>2385</v>
      </c>
      <c r="B2390" s="6" t="str">
        <f>"00665466"</f>
        <v>00665466</v>
      </c>
    </row>
    <row r="2391" spans="1:2">
      <c r="A2391" s="4">
        <v>2386</v>
      </c>
      <c r="B2391" s="6" t="str">
        <f>"00665687"</f>
        <v>00665687</v>
      </c>
    </row>
    <row r="2392" spans="1:2">
      <c r="A2392" s="4">
        <v>2387</v>
      </c>
      <c r="B2392" s="6" t="str">
        <f>"00665878"</f>
        <v>00665878</v>
      </c>
    </row>
    <row r="2393" spans="1:2">
      <c r="A2393" s="4">
        <v>2388</v>
      </c>
      <c r="B2393" s="6" t="str">
        <f>"00666132"</f>
        <v>00666132</v>
      </c>
    </row>
    <row r="2394" spans="1:2">
      <c r="A2394" s="4">
        <v>2389</v>
      </c>
      <c r="B2394" s="6" t="str">
        <f>"00666219"</f>
        <v>00666219</v>
      </c>
    </row>
    <row r="2395" spans="1:2">
      <c r="A2395" s="4">
        <v>2390</v>
      </c>
      <c r="B2395" s="6" t="str">
        <f>"00666222"</f>
        <v>00666222</v>
      </c>
    </row>
    <row r="2396" spans="1:2">
      <c r="A2396" s="4">
        <v>2391</v>
      </c>
      <c r="B2396" s="6" t="str">
        <f>"00666381"</f>
        <v>00666381</v>
      </c>
    </row>
    <row r="2397" spans="1:2">
      <c r="A2397" s="4">
        <v>2392</v>
      </c>
      <c r="B2397" s="6" t="str">
        <f>"00666709"</f>
        <v>00666709</v>
      </c>
    </row>
    <row r="2398" spans="1:2">
      <c r="A2398" s="4">
        <v>2393</v>
      </c>
      <c r="B2398" s="6" t="str">
        <f>"00666711"</f>
        <v>00666711</v>
      </c>
    </row>
    <row r="2399" spans="1:2">
      <c r="A2399" s="4">
        <v>2394</v>
      </c>
      <c r="B2399" s="6" t="str">
        <f>"00666929"</f>
        <v>00666929</v>
      </c>
    </row>
    <row r="2400" spans="1:2">
      <c r="A2400" s="4">
        <v>2395</v>
      </c>
      <c r="B2400" s="6" t="str">
        <f>"00667124"</f>
        <v>00667124</v>
      </c>
    </row>
    <row r="2401" spans="1:2">
      <c r="A2401" s="4">
        <v>2396</v>
      </c>
      <c r="B2401" s="6" t="str">
        <f>"00667162"</f>
        <v>00667162</v>
      </c>
    </row>
    <row r="2402" spans="1:2">
      <c r="A2402" s="4">
        <v>2397</v>
      </c>
      <c r="B2402" s="6" t="str">
        <f>"00667189"</f>
        <v>00667189</v>
      </c>
    </row>
    <row r="2403" spans="1:2">
      <c r="A2403" s="4">
        <v>2398</v>
      </c>
      <c r="B2403" s="6" t="str">
        <f>"00667190"</f>
        <v>00667190</v>
      </c>
    </row>
    <row r="2404" spans="1:2">
      <c r="A2404" s="4">
        <v>2399</v>
      </c>
      <c r="B2404" s="6" t="str">
        <f>"00667501"</f>
        <v>00667501</v>
      </c>
    </row>
    <row r="2405" spans="1:2">
      <c r="A2405" s="4">
        <v>2400</v>
      </c>
      <c r="B2405" s="6" t="str">
        <f>"00667632"</f>
        <v>00667632</v>
      </c>
    </row>
    <row r="2406" spans="1:2">
      <c r="A2406" s="4">
        <v>2401</v>
      </c>
      <c r="B2406" s="6" t="str">
        <f>"00667658"</f>
        <v>00667658</v>
      </c>
    </row>
    <row r="2407" spans="1:2">
      <c r="A2407" s="4">
        <v>2402</v>
      </c>
      <c r="B2407" s="6" t="str">
        <f>"00667725"</f>
        <v>00667725</v>
      </c>
    </row>
    <row r="2408" spans="1:2">
      <c r="A2408" s="4">
        <v>2403</v>
      </c>
      <c r="B2408" s="6" t="str">
        <f>"00667751"</f>
        <v>00667751</v>
      </c>
    </row>
    <row r="2409" spans="1:2">
      <c r="A2409" s="4">
        <v>2404</v>
      </c>
      <c r="B2409" s="6" t="str">
        <f>"00667923"</f>
        <v>00667923</v>
      </c>
    </row>
    <row r="2410" spans="1:2">
      <c r="A2410" s="4">
        <v>2405</v>
      </c>
      <c r="B2410" s="6" t="str">
        <f>"00668062"</f>
        <v>00668062</v>
      </c>
    </row>
    <row r="2411" spans="1:2">
      <c r="A2411" s="4">
        <v>2406</v>
      </c>
      <c r="B2411" s="6" t="str">
        <f>"00668153"</f>
        <v>00668153</v>
      </c>
    </row>
    <row r="2412" spans="1:2">
      <c r="A2412" s="4">
        <v>2407</v>
      </c>
      <c r="B2412" s="6" t="str">
        <f>"00668311"</f>
        <v>00668311</v>
      </c>
    </row>
    <row r="2413" spans="1:2">
      <c r="A2413" s="4">
        <v>2408</v>
      </c>
      <c r="B2413" s="6" t="str">
        <f>"00668387"</f>
        <v>00668387</v>
      </c>
    </row>
    <row r="2414" spans="1:2">
      <c r="A2414" s="4">
        <v>2409</v>
      </c>
      <c r="B2414" s="6" t="str">
        <f>"00668483"</f>
        <v>00668483</v>
      </c>
    </row>
    <row r="2415" spans="1:2">
      <c r="A2415" s="4">
        <v>2410</v>
      </c>
      <c r="B2415" s="6" t="str">
        <f>"00668520"</f>
        <v>00668520</v>
      </c>
    </row>
    <row r="2416" spans="1:2">
      <c r="A2416" s="4">
        <v>2411</v>
      </c>
      <c r="B2416" s="6" t="str">
        <f>"00668946"</f>
        <v>00668946</v>
      </c>
    </row>
    <row r="2417" spans="1:2">
      <c r="A2417" s="4">
        <v>2412</v>
      </c>
      <c r="B2417" s="6" t="str">
        <f>"00668977"</f>
        <v>00668977</v>
      </c>
    </row>
    <row r="2418" spans="1:2">
      <c r="A2418" s="4">
        <v>2413</v>
      </c>
      <c r="B2418" s="6" t="str">
        <f>"00669012"</f>
        <v>00669012</v>
      </c>
    </row>
    <row r="2419" spans="1:2">
      <c r="A2419" s="4">
        <v>2414</v>
      </c>
      <c r="B2419" s="6" t="str">
        <f>"00669064"</f>
        <v>00669064</v>
      </c>
    </row>
    <row r="2420" spans="1:2">
      <c r="A2420" s="4">
        <v>2415</v>
      </c>
      <c r="B2420" s="6" t="str">
        <f>"00669203"</f>
        <v>00669203</v>
      </c>
    </row>
    <row r="2421" spans="1:2">
      <c r="A2421" s="4">
        <v>2416</v>
      </c>
      <c r="B2421" s="6" t="str">
        <f>"00669287"</f>
        <v>00669287</v>
      </c>
    </row>
    <row r="2422" spans="1:2">
      <c r="A2422" s="4">
        <v>2417</v>
      </c>
      <c r="B2422" s="6" t="str">
        <f>"00669312"</f>
        <v>00669312</v>
      </c>
    </row>
    <row r="2423" spans="1:2">
      <c r="A2423" s="4">
        <v>2418</v>
      </c>
      <c r="B2423" s="6" t="str">
        <f>"00669394"</f>
        <v>00669394</v>
      </c>
    </row>
    <row r="2424" spans="1:2">
      <c r="A2424" s="4">
        <v>2419</v>
      </c>
      <c r="B2424" s="6" t="str">
        <f>"00669771"</f>
        <v>00669771</v>
      </c>
    </row>
    <row r="2425" spans="1:2">
      <c r="A2425" s="4">
        <v>2420</v>
      </c>
      <c r="B2425" s="6" t="str">
        <f>"00670339"</f>
        <v>00670339</v>
      </c>
    </row>
    <row r="2426" spans="1:2">
      <c r="A2426" s="4">
        <v>2421</v>
      </c>
      <c r="B2426" s="6" t="str">
        <f>"00670376"</f>
        <v>00670376</v>
      </c>
    </row>
    <row r="2427" spans="1:2">
      <c r="A2427" s="4">
        <v>2422</v>
      </c>
      <c r="B2427" s="6" t="str">
        <f>"00670445"</f>
        <v>00670445</v>
      </c>
    </row>
    <row r="2428" spans="1:2">
      <c r="A2428" s="4">
        <v>2423</v>
      </c>
      <c r="B2428" s="6" t="str">
        <f>"00670530"</f>
        <v>00670530</v>
      </c>
    </row>
    <row r="2429" spans="1:2">
      <c r="A2429" s="4">
        <v>2424</v>
      </c>
      <c r="B2429" s="6" t="str">
        <f>"00670654"</f>
        <v>00670654</v>
      </c>
    </row>
    <row r="2430" spans="1:2">
      <c r="A2430" s="4">
        <v>2425</v>
      </c>
      <c r="B2430" s="6" t="str">
        <f>"00670745"</f>
        <v>00670745</v>
      </c>
    </row>
    <row r="2431" spans="1:2">
      <c r="A2431" s="4">
        <v>2426</v>
      </c>
      <c r="B2431" s="6" t="str">
        <f>"00670869"</f>
        <v>00670869</v>
      </c>
    </row>
    <row r="2432" spans="1:2">
      <c r="A2432" s="4">
        <v>2427</v>
      </c>
      <c r="B2432" s="6" t="str">
        <f>"00670923"</f>
        <v>00670923</v>
      </c>
    </row>
    <row r="2433" spans="1:2">
      <c r="A2433" s="4">
        <v>2428</v>
      </c>
      <c r="B2433" s="6" t="str">
        <f>"00670944"</f>
        <v>00670944</v>
      </c>
    </row>
    <row r="2434" spans="1:2">
      <c r="A2434" s="4">
        <v>2429</v>
      </c>
      <c r="B2434" s="6" t="str">
        <f>"00671009"</f>
        <v>00671009</v>
      </c>
    </row>
    <row r="2435" spans="1:2">
      <c r="A2435" s="4">
        <v>2430</v>
      </c>
      <c r="B2435" s="6" t="str">
        <f>"00671190"</f>
        <v>00671190</v>
      </c>
    </row>
    <row r="2436" spans="1:2">
      <c r="A2436" s="4">
        <v>2431</v>
      </c>
      <c r="B2436" s="6" t="str">
        <f>"00671460"</f>
        <v>00671460</v>
      </c>
    </row>
    <row r="2437" spans="1:2">
      <c r="A2437" s="4">
        <v>2432</v>
      </c>
      <c r="B2437" s="6" t="str">
        <f>"00671513"</f>
        <v>00671513</v>
      </c>
    </row>
    <row r="2438" spans="1:2">
      <c r="A2438" s="4">
        <v>2433</v>
      </c>
      <c r="B2438" s="6" t="str">
        <f>"00671750"</f>
        <v>00671750</v>
      </c>
    </row>
    <row r="2439" spans="1:2">
      <c r="A2439" s="4">
        <v>2434</v>
      </c>
      <c r="B2439" s="6" t="str">
        <f>"00671751"</f>
        <v>00671751</v>
      </c>
    </row>
    <row r="2440" spans="1:2">
      <c r="A2440" s="4">
        <v>2435</v>
      </c>
      <c r="B2440" s="6" t="str">
        <f>"00671861"</f>
        <v>00671861</v>
      </c>
    </row>
    <row r="2441" spans="1:2">
      <c r="A2441" s="4">
        <v>2436</v>
      </c>
      <c r="B2441" s="6" t="str">
        <f>"00671935"</f>
        <v>00671935</v>
      </c>
    </row>
    <row r="2442" spans="1:2">
      <c r="A2442" s="4">
        <v>2437</v>
      </c>
      <c r="B2442" s="6" t="str">
        <f>"00671994"</f>
        <v>00671994</v>
      </c>
    </row>
    <row r="2443" spans="1:2">
      <c r="A2443" s="4">
        <v>2438</v>
      </c>
      <c r="B2443" s="6" t="str">
        <f>"00672065"</f>
        <v>00672065</v>
      </c>
    </row>
    <row r="2444" spans="1:2">
      <c r="A2444" s="4">
        <v>2439</v>
      </c>
      <c r="B2444" s="6" t="str">
        <f>"00672246"</f>
        <v>00672246</v>
      </c>
    </row>
    <row r="2445" spans="1:2">
      <c r="A2445" s="4">
        <v>2440</v>
      </c>
      <c r="B2445" s="6" t="str">
        <f>"00672280"</f>
        <v>00672280</v>
      </c>
    </row>
    <row r="2446" spans="1:2">
      <c r="A2446" s="4">
        <v>2441</v>
      </c>
      <c r="B2446" s="6" t="str">
        <f>"00672507"</f>
        <v>00672507</v>
      </c>
    </row>
    <row r="2447" spans="1:2">
      <c r="A2447" s="4">
        <v>2442</v>
      </c>
      <c r="B2447" s="6" t="str">
        <f>"00672554"</f>
        <v>00672554</v>
      </c>
    </row>
    <row r="2448" spans="1:2">
      <c r="A2448" s="4">
        <v>2443</v>
      </c>
      <c r="B2448" s="6" t="str">
        <f>"00672710"</f>
        <v>00672710</v>
      </c>
    </row>
    <row r="2449" spans="1:2">
      <c r="A2449" s="4">
        <v>2444</v>
      </c>
      <c r="B2449" s="6" t="str">
        <f>"00672736"</f>
        <v>00672736</v>
      </c>
    </row>
    <row r="2450" spans="1:2">
      <c r="A2450" s="4">
        <v>2445</v>
      </c>
      <c r="B2450" s="6" t="str">
        <f>"00672753"</f>
        <v>00672753</v>
      </c>
    </row>
    <row r="2451" spans="1:2">
      <c r="A2451" s="4">
        <v>2446</v>
      </c>
      <c r="B2451" s="6" t="str">
        <f>"00672756"</f>
        <v>00672756</v>
      </c>
    </row>
    <row r="2452" spans="1:2">
      <c r="A2452" s="4">
        <v>2447</v>
      </c>
      <c r="B2452" s="6" t="str">
        <f>"00672794"</f>
        <v>00672794</v>
      </c>
    </row>
    <row r="2453" spans="1:2">
      <c r="A2453" s="4">
        <v>2448</v>
      </c>
      <c r="B2453" s="6" t="str">
        <f>"00672928"</f>
        <v>00672928</v>
      </c>
    </row>
    <row r="2454" spans="1:2">
      <c r="A2454" s="4">
        <v>2449</v>
      </c>
      <c r="B2454" s="6" t="str">
        <f>"00672931"</f>
        <v>00672931</v>
      </c>
    </row>
    <row r="2455" spans="1:2">
      <c r="A2455" s="4">
        <v>2450</v>
      </c>
      <c r="B2455" s="6" t="str">
        <f>"00672942"</f>
        <v>00672942</v>
      </c>
    </row>
    <row r="2456" spans="1:2">
      <c r="A2456" s="4">
        <v>2451</v>
      </c>
      <c r="B2456" s="6" t="str">
        <f>"00672975"</f>
        <v>00672975</v>
      </c>
    </row>
    <row r="2457" spans="1:2">
      <c r="A2457" s="4">
        <v>2452</v>
      </c>
      <c r="B2457" s="6" t="str">
        <f>"00673072"</f>
        <v>00673072</v>
      </c>
    </row>
    <row r="2458" spans="1:2">
      <c r="A2458" s="4">
        <v>2453</v>
      </c>
      <c r="B2458" s="6" t="str">
        <f>"00673577"</f>
        <v>00673577</v>
      </c>
    </row>
    <row r="2459" spans="1:2">
      <c r="A2459" s="4">
        <v>2454</v>
      </c>
      <c r="B2459" s="6" t="str">
        <f>"00673610"</f>
        <v>00673610</v>
      </c>
    </row>
    <row r="2460" spans="1:2">
      <c r="A2460" s="4">
        <v>2455</v>
      </c>
      <c r="B2460" s="6" t="str">
        <f>"00673673"</f>
        <v>00673673</v>
      </c>
    </row>
    <row r="2461" spans="1:2">
      <c r="A2461" s="4">
        <v>2456</v>
      </c>
      <c r="B2461" s="6" t="str">
        <f>"00673741"</f>
        <v>00673741</v>
      </c>
    </row>
    <row r="2462" spans="1:2">
      <c r="A2462" s="4">
        <v>2457</v>
      </c>
      <c r="B2462" s="6" t="str">
        <f>"00673823"</f>
        <v>00673823</v>
      </c>
    </row>
    <row r="2463" spans="1:2">
      <c r="A2463" s="4">
        <v>2458</v>
      </c>
      <c r="B2463" s="6" t="str">
        <f>"00673843"</f>
        <v>00673843</v>
      </c>
    </row>
    <row r="2464" spans="1:2">
      <c r="A2464" s="4">
        <v>2459</v>
      </c>
      <c r="B2464" s="6" t="str">
        <f>"00673969"</f>
        <v>00673969</v>
      </c>
    </row>
    <row r="2465" spans="1:2">
      <c r="A2465" s="4">
        <v>2460</v>
      </c>
      <c r="B2465" s="6" t="str">
        <f>"00674057"</f>
        <v>00674057</v>
      </c>
    </row>
    <row r="2466" spans="1:2">
      <c r="A2466" s="4">
        <v>2461</v>
      </c>
      <c r="B2466" s="6" t="str">
        <f>"00674102"</f>
        <v>00674102</v>
      </c>
    </row>
    <row r="2467" spans="1:2">
      <c r="A2467" s="4">
        <v>2462</v>
      </c>
      <c r="B2467" s="6" t="str">
        <f>"00674146"</f>
        <v>00674146</v>
      </c>
    </row>
    <row r="2468" spans="1:2">
      <c r="A2468" s="4">
        <v>2463</v>
      </c>
      <c r="B2468" s="6" t="str">
        <f>"00674228"</f>
        <v>00674228</v>
      </c>
    </row>
    <row r="2469" spans="1:2">
      <c r="A2469" s="4">
        <v>2464</v>
      </c>
      <c r="B2469" s="6" t="str">
        <f>"00674415"</f>
        <v>00674415</v>
      </c>
    </row>
    <row r="2470" spans="1:2">
      <c r="A2470" s="4">
        <v>2465</v>
      </c>
      <c r="B2470" s="6" t="str">
        <f>"00674435"</f>
        <v>00674435</v>
      </c>
    </row>
    <row r="2471" spans="1:2">
      <c r="A2471" s="4">
        <v>2466</v>
      </c>
      <c r="B2471" s="6" t="str">
        <f>"00674788"</f>
        <v>00674788</v>
      </c>
    </row>
    <row r="2472" spans="1:2">
      <c r="A2472" s="4">
        <v>2467</v>
      </c>
      <c r="B2472" s="6" t="str">
        <f>"00674949"</f>
        <v>00674949</v>
      </c>
    </row>
    <row r="2473" spans="1:2">
      <c r="A2473" s="4">
        <v>2468</v>
      </c>
      <c r="B2473" s="6" t="str">
        <f>"00675226"</f>
        <v>00675226</v>
      </c>
    </row>
    <row r="2474" spans="1:2">
      <c r="A2474" s="4">
        <v>2469</v>
      </c>
      <c r="B2474" s="6" t="str">
        <f>"00675292"</f>
        <v>00675292</v>
      </c>
    </row>
    <row r="2475" spans="1:2">
      <c r="A2475" s="4">
        <v>2470</v>
      </c>
      <c r="B2475" s="6" t="str">
        <f>"00675312"</f>
        <v>00675312</v>
      </c>
    </row>
    <row r="2476" spans="1:2">
      <c r="A2476" s="4">
        <v>2471</v>
      </c>
      <c r="B2476" s="6" t="str">
        <f>"00675603"</f>
        <v>00675603</v>
      </c>
    </row>
    <row r="2477" spans="1:2">
      <c r="A2477" s="4">
        <v>2472</v>
      </c>
      <c r="B2477" s="6" t="str">
        <f>"00675669"</f>
        <v>00675669</v>
      </c>
    </row>
    <row r="2478" spans="1:2">
      <c r="A2478" s="4">
        <v>2473</v>
      </c>
      <c r="B2478" s="6" t="str">
        <f>"00675754"</f>
        <v>00675754</v>
      </c>
    </row>
    <row r="2479" spans="1:2">
      <c r="A2479" s="4">
        <v>2474</v>
      </c>
      <c r="B2479" s="6" t="str">
        <f>"00675963"</f>
        <v>00675963</v>
      </c>
    </row>
    <row r="2480" spans="1:2">
      <c r="A2480" s="4">
        <v>2475</v>
      </c>
      <c r="B2480" s="6" t="str">
        <f>"00676035"</f>
        <v>00676035</v>
      </c>
    </row>
    <row r="2481" spans="1:2">
      <c r="A2481" s="4">
        <v>2476</v>
      </c>
      <c r="B2481" s="6" t="str">
        <f>"00676180"</f>
        <v>00676180</v>
      </c>
    </row>
    <row r="2482" spans="1:2">
      <c r="A2482" s="4">
        <v>2477</v>
      </c>
      <c r="B2482" s="6" t="str">
        <f>"00676314"</f>
        <v>00676314</v>
      </c>
    </row>
    <row r="2483" spans="1:2">
      <c r="A2483" s="4">
        <v>2478</v>
      </c>
      <c r="B2483" s="6" t="str">
        <f>"00676341"</f>
        <v>00676341</v>
      </c>
    </row>
    <row r="2484" spans="1:2">
      <c r="A2484" s="4">
        <v>2479</v>
      </c>
      <c r="B2484" s="6" t="str">
        <f>"00676412"</f>
        <v>00676412</v>
      </c>
    </row>
    <row r="2485" spans="1:2">
      <c r="A2485" s="4">
        <v>2480</v>
      </c>
      <c r="B2485" s="6" t="str">
        <f>"00676459"</f>
        <v>00676459</v>
      </c>
    </row>
    <row r="2486" spans="1:2">
      <c r="A2486" s="4">
        <v>2481</v>
      </c>
      <c r="B2486" s="6" t="str">
        <f>"00676465"</f>
        <v>00676465</v>
      </c>
    </row>
    <row r="2487" spans="1:2">
      <c r="A2487" s="4">
        <v>2482</v>
      </c>
      <c r="B2487" s="6" t="str">
        <f>"00676466"</f>
        <v>00676466</v>
      </c>
    </row>
    <row r="2488" spans="1:2">
      <c r="A2488" s="4">
        <v>2483</v>
      </c>
      <c r="B2488" s="6" t="str">
        <f>"00676564"</f>
        <v>00676564</v>
      </c>
    </row>
    <row r="2489" spans="1:2">
      <c r="A2489" s="4">
        <v>2484</v>
      </c>
      <c r="B2489" s="6" t="str">
        <f>"00676677"</f>
        <v>00676677</v>
      </c>
    </row>
    <row r="2490" spans="1:2">
      <c r="A2490" s="4">
        <v>2485</v>
      </c>
      <c r="B2490" s="6" t="str">
        <f>"00676776"</f>
        <v>00676776</v>
      </c>
    </row>
    <row r="2491" spans="1:2">
      <c r="A2491" s="4">
        <v>2486</v>
      </c>
      <c r="B2491" s="6" t="str">
        <f>"00677005"</f>
        <v>00677005</v>
      </c>
    </row>
    <row r="2492" spans="1:2">
      <c r="A2492" s="4">
        <v>2487</v>
      </c>
      <c r="B2492" s="6" t="str">
        <f>"00677081"</f>
        <v>00677081</v>
      </c>
    </row>
    <row r="2493" spans="1:2">
      <c r="A2493" s="4">
        <v>2488</v>
      </c>
      <c r="B2493" s="6" t="str">
        <f>"00677119"</f>
        <v>00677119</v>
      </c>
    </row>
    <row r="2494" spans="1:2">
      <c r="A2494" s="4">
        <v>2489</v>
      </c>
      <c r="B2494" s="6" t="str">
        <f>"00677132"</f>
        <v>00677132</v>
      </c>
    </row>
    <row r="2495" spans="1:2">
      <c r="A2495" s="4">
        <v>2490</v>
      </c>
      <c r="B2495" s="6" t="str">
        <f>"00677160"</f>
        <v>00677160</v>
      </c>
    </row>
    <row r="2496" spans="1:2">
      <c r="A2496" s="4">
        <v>2491</v>
      </c>
      <c r="B2496" s="6" t="str">
        <f>"00677194"</f>
        <v>00677194</v>
      </c>
    </row>
    <row r="2497" spans="1:2">
      <c r="A2497" s="4">
        <v>2492</v>
      </c>
      <c r="B2497" s="6" t="str">
        <f>"00677396"</f>
        <v>00677396</v>
      </c>
    </row>
    <row r="2498" spans="1:2">
      <c r="A2498" s="4">
        <v>2493</v>
      </c>
      <c r="B2498" s="6" t="str">
        <f>"00677436"</f>
        <v>00677436</v>
      </c>
    </row>
    <row r="2499" spans="1:2">
      <c r="A2499" s="4">
        <v>2494</v>
      </c>
      <c r="B2499" s="6" t="str">
        <f>"00677449"</f>
        <v>00677449</v>
      </c>
    </row>
    <row r="2500" spans="1:2">
      <c r="A2500" s="4">
        <v>2495</v>
      </c>
      <c r="B2500" s="6" t="str">
        <f>"00677749"</f>
        <v>00677749</v>
      </c>
    </row>
    <row r="2501" spans="1:2">
      <c r="A2501" s="4">
        <v>2496</v>
      </c>
      <c r="B2501" s="6" t="str">
        <f>"00677788"</f>
        <v>00677788</v>
      </c>
    </row>
    <row r="2502" spans="1:2">
      <c r="A2502" s="4">
        <v>2497</v>
      </c>
      <c r="B2502" s="6" t="str">
        <f>"00678016"</f>
        <v>00678016</v>
      </c>
    </row>
    <row r="2503" spans="1:2">
      <c r="A2503" s="4">
        <v>2498</v>
      </c>
      <c r="B2503" s="6" t="str">
        <f>"00678075"</f>
        <v>00678075</v>
      </c>
    </row>
    <row r="2504" spans="1:2">
      <c r="A2504" s="4">
        <v>2499</v>
      </c>
      <c r="B2504" s="6" t="str">
        <f>"00678162"</f>
        <v>00678162</v>
      </c>
    </row>
    <row r="2505" spans="1:2">
      <c r="A2505" s="4">
        <v>2500</v>
      </c>
      <c r="B2505" s="6" t="str">
        <f>"00678294"</f>
        <v>00678294</v>
      </c>
    </row>
    <row r="2506" spans="1:2">
      <c r="A2506" s="4">
        <v>2501</v>
      </c>
      <c r="B2506" s="6" t="str">
        <f>"00678392"</f>
        <v>00678392</v>
      </c>
    </row>
    <row r="2507" spans="1:2">
      <c r="A2507" s="4">
        <v>2502</v>
      </c>
      <c r="B2507" s="6" t="str">
        <f>"00678445"</f>
        <v>00678445</v>
      </c>
    </row>
    <row r="2508" spans="1:2">
      <c r="A2508" s="4">
        <v>2503</v>
      </c>
      <c r="B2508" s="6" t="str">
        <f>"00678571"</f>
        <v>00678571</v>
      </c>
    </row>
    <row r="2509" spans="1:2">
      <c r="A2509" s="4">
        <v>2504</v>
      </c>
      <c r="B2509" s="6" t="str">
        <f>"00678672"</f>
        <v>00678672</v>
      </c>
    </row>
    <row r="2510" spans="1:2">
      <c r="A2510" s="4">
        <v>2505</v>
      </c>
      <c r="B2510" s="6" t="str">
        <f>"00678777"</f>
        <v>00678777</v>
      </c>
    </row>
    <row r="2511" spans="1:2">
      <c r="A2511" s="4">
        <v>2506</v>
      </c>
      <c r="B2511" s="6" t="str">
        <f>"00679013"</f>
        <v>00679013</v>
      </c>
    </row>
    <row r="2512" spans="1:2">
      <c r="A2512" s="4">
        <v>2507</v>
      </c>
      <c r="B2512" s="6" t="str">
        <f>"00679064"</f>
        <v>00679064</v>
      </c>
    </row>
    <row r="2513" spans="1:2">
      <c r="A2513" s="4">
        <v>2508</v>
      </c>
      <c r="B2513" s="6" t="str">
        <f>"00679090"</f>
        <v>00679090</v>
      </c>
    </row>
    <row r="2514" spans="1:2">
      <c r="A2514" s="4">
        <v>2509</v>
      </c>
      <c r="B2514" s="6" t="str">
        <f>"00679181"</f>
        <v>00679181</v>
      </c>
    </row>
    <row r="2515" spans="1:2">
      <c r="A2515" s="4">
        <v>2510</v>
      </c>
      <c r="B2515" s="6" t="str">
        <f>"00679291"</f>
        <v>00679291</v>
      </c>
    </row>
    <row r="2516" spans="1:2">
      <c r="A2516" s="4">
        <v>2511</v>
      </c>
      <c r="B2516" s="6" t="str">
        <f>"00679426"</f>
        <v>00679426</v>
      </c>
    </row>
    <row r="2517" spans="1:2">
      <c r="A2517" s="4">
        <v>2512</v>
      </c>
      <c r="B2517" s="6" t="str">
        <f>"00679517"</f>
        <v>00679517</v>
      </c>
    </row>
    <row r="2518" spans="1:2">
      <c r="A2518" s="4">
        <v>2513</v>
      </c>
      <c r="B2518" s="6" t="str">
        <f>"00679531"</f>
        <v>00679531</v>
      </c>
    </row>
    <row r="2519" spans="1:2">
      <c r="A2519" s="4">
        <v>2514</v>
      </c>
      <c r="B2519" s="6" t="str">
        <f>"00679609"</f>
        <v>00679609</v>
      </c>
    </row>
    <row r="2520" spans="1:2">
      <c r="A2520" s="4">
        <v>2515</v>
      </c>
      <c r="B2520" s="6" t="str">
        <f>"00679773"</f>
        <v>00679773</v>
      </c>
    </row>
    <row r="2521" spans="1:2">
      <c r="A2521" s="4">
        <v>2516</v>
      </c>
      <c r="B2521" s="6" t="str">
        <f>"00679956"</f>
        <v>00679956</v>
      </c>
    </row>
    <row r="2522" spans="1:2">
      <c r="A2522" s="4">
        <v>2517</v>
      </c>
      <c r="B2522" s="6" t="str">
        <f>"00679957"</f>
        <v>00679957</v>
      </c>
    </row>
    <row r="2523" spans="1:2">
      <c r="A2523" s="4">
        <v>2518</v>
      </c>
      <c r="B2523" s="6" t="str">
        <f>"00680216"</f>
        <v>00680216</v>
      </c>
    </row>
    <row r="2524" spans="1:2">
      <c r="A2524" s="4">
        <v>2519</v>
      </c>
      <c r="B2524" s="6" t="str">
        <f>"00680228"</f>
        <v>00680228</v>
      </c>
    </row>
    <row r="2525" spans="1:2">
      <c r="A2525" s="4">
        <v>2520</v>
      </c>
      <c r="B2525" s="6" t="str">
        <f>"00680445"</f>
        <v>00680445</v>
      </c>
    </row>
    <row r="2526" spans="1:2">
      <c r="A2526" s="4">
        <v>2521</v>
      </c>
      <c r="B2526" s="6" t="str">
        <f>"00680494"</f>
        <v>00680494</v>
      </c>
    </row>
    <row r="2527" spans="1:2">
      <c r="A2527" s="4">
        <v>2522</v>
      </c>
      <c r="B2527" s="6" t="str">
        <f>"00680508"</f>
        <v>00680508</v>
      </c>
    </row>
    <row r="2528" spans="1:2">
      <c r="A2528" s="4">
        <v>2523</v>
      </c>
      <c r="B2528" s="6" t="str">
        <f>"00680788"</f>
        <v>00680788</v>
      </c>
    </row>
    <row r="2529" spans="1:2">
      <c r="A2529" s="4">
        <v>2524</v>
      </c>
      <c r="B2529" s="6" t="str">
        <f>"00680945"</f>
        <v>00680945</v>
      </c>
    </row>
    <row r="2530" spans="1:2">
      <c r="A2530" s="4">
        <v>2525</v>
      </c>
      <c r="B2530" s="6" t="str">
        <f>"00680996"</f>
        <v>00680996</v>
      </c>
    </row>
    <row r="2531" spans="1:2">
      <c r="A2531" s="4">
        <v>2526</v>
      </c>
      <c r="B2531" s="6" t="str">
        <f>"00680999"</f>
        <v>00680999</v>
      </c>
    </row>
    <row r="2532" spans="1:2">
      <c r="A2532" s="4">
        <v>2527</v>
      </c>
      <c r="B2532" s="6" t="str">
        <f>"00681209"</f>
        <v>00681209</v>
      </c>
    </row>
    <row r="2533" spans="1:2">
      <c r="A2533" s="4">
        <v>2528</v>
      </c>
      <c r="B2533" s="6" t="str">
        <f>"00681220"</f>
        <v>00681220</v>
      </c>
    </row>
    <row r="2534" spans="1:2">
      <c r="A2534" s="4">
        <v>2529</v>
      </c>
      <c r="B2534" s="6" t="str">
        <f>"00681339"</f>
        <v>00681339</v>
      </c>
    </row>
    <row r="2535" spans="1:2">
      <c r="A2535" s="4">
        <v>2530</v>
      </c>
      <c r="B2535" s="6" t="str">
        <f>"00681403"</f>
        <v>00681403</v>
      </c>
    </row>
    <row r="2536" spans="1:2">
      <c r="A2536" s="4">
        <v>2531</v>
      </c>
      <c r="B2536" s="6" t="str">
        <f>"00681437"</f>
        <v>00681437</v>
      </c>
    </row>
    <row r="2537" spans="1:2">
      <c r="A2537" s="4">
        <v>2532</v>
      </c>
      <c r="B2537" s="6" t="str">
        <f>"00681463"</f>
        <v>00681463</v>
      </c>
    </row>
    <row r="2538" spans="1:2">
      <c r="A2538" s="4">
        <v>2533</v>
      </c>
      <c r="B2538" s="6" t="str">
        <f>"00681607"</f>
        <v>00681607</v>
      </c>
    </row>
    <row r="2539" spans="1:2">
      <c r="A2539" s="4">
        <v>2534</v>
      </c>
      <c r="B2539" s="6" t="str">
        <f>"00681847"</f>
        <v>00681847</v>
      </c>
    </row>
    <row r="2540" spans="1:2">
      <c r="A2540" s="4">
        <v>2535</v>
      </c>
      <c r="B2540" s="6" t="str">
        <f>"00681900"</f>
        <v>00681900</v>
      </c>
    </row>
    <row r="2541" spans="1:2">
      <c r="A2541" s="4">
        <v>2536</v>
      </c>
      <c r="B2541" s="6" t="str">
        <f>"00681947"</f>
        <v>00681947</v>
      </c>
    </row>
    <row r="2542" spans="1:2">
      <c r="A2542" s="4">
        <v>2537</v>
      </c>
      <c r="B2542" s="6" t="str">
        <f>"00681958"</f>
        <v>00681958</v>
      </c>
    </row>
    <row r="2543" spans="1:2">
      <c r="A2543" s="4">
        <v>2538</v>
      </c>
      <c r="B2543" s="6" t="str">
        <f>"00682123"</f>
        <v>00682123</v>
      </c>
    </row>
    <row r="2544" spans="1:2">
      <c r="A2544" s="4">
        <v>2539</v>
      </c>
      <c r="B2544" s="6" t="str">
        <f>"00682208"</f>
        <v>00682208</v>
      </c>
    </row>
    <row r="2545" spans="1:2">
      <c r="A2545" s="4">
        <v>2540</v>
      </c>
      <c r="B2545" s="6" t="str">
        <f>"00682215"</f>
        <v>00682215</v>
      </c>
    </row>
    <row r="2546" spans="1:2">
      <c r="A2546" s="4">
        <v>2541</v>
      </c>
      <c r="B2546" s="6" t="str">
        <f>"00682242"</f>
        <v>00682242</v>
      </c>
    </row>
    <row r="2547" spans="1:2">
      <c r="A2547" s="4">
        <v>2542</v>
      </c>
      <c r="B2547" s="6" t="str">
        <f>"00682275"</f>
        <v>00682275</v>
      </c>
    </row>
    <row r="2548" spans="1:2">
      <c r="A2548" s="4">
        <v>2543</v>
      </c>
      <c r="B2548" s="6" t="str">
        <f>"00682374"</f>
        <v>00682374</v>
      </c>
    </row>
    <row r="2549" spans="1:2">
      <c r="A2549" s="4">
        <v>2544</v>
      </c>
      <c r="B2549" s="6" t="str">
        <f>"00682969"</f>
        <v>00682969</v>
      </c>
    </row>
    <row r="2550" spans="1:2">
      <c r="A2550" s="4">
        <v>2545</v>
      </c>
      <c r="B2550" s="6" t="str">
        <f>"00683160"</f>
        <v>00683160</v>
      </c>
    </row>
    <row r="2551" spans="1:2">
      <c r="A2551" s="4">
        <v>2546</v>
      </c>
      <c r="B2551" s="6" t="str">
        <f>"00683165"</f>
        <v>00683165</v>
      </c>
    </row>
    <row r="2552" spans="1:2">
      <c r="A2552" s="4">
        <v>2547</v>
      </c>
      <c r="B2552" s="6" t="str">
        <f>"00683377"</f>
        <v>00683377</v>
      </c>
    </row>
    <row r="2553" spans="1:2">
      <c r="A2553" s="4">
        <v>2548</v>
      </c>
      <c r="B2553" s="6" t="str">
        <f>"00683445"</f>
        <v>00683445</v>
      </c>
    </row>
    <row r="2554" spans="1:2">
      <c r="A2554" s="4">
        <v>2549</v>
      </c>
      <c r="B2554" s="6" t="str">
        <f>"00683923"</f>
        <v>00683923</v>
      </c>
    </row>
    <row r="2555" spans="1:2">
      <c r="A2555" s="4">
        <v>2550</v>
      </c>
      <c r="B2555" s="6" t="str">
        <f>"00684623"</f>
        <v>00684623</v>
      </c>
    </row>
    <row r="2556" spans="1:2">
      <c r="A2556" s="4">
        <v>2551</v>
      </c>
      <c r="B2556" s="6" t="str">
        <f>"00684980"</f>
        <v>00684980</v>
      </c>
    </row>
    <row r="2557" spans="1:2">
      <c r="A2557" s="4">
        <v>2552</v>
      </c>
      <c r="B2557" s="6" t="str">
        <f>"00685224"</f>
        <v>00685224</v>
      </c>
    </row>
    <row r="2558" spans="1:2">
      <c r="A2558" s="4">
        <v>2553</v>
      </c>
      <c r="B2558" s="6" t="str">
        <f>"00685306"</f>
        <v>00685306</v>
      </c>
    </row>
    <row r="2559" spans="1:2">
      <c r="A2559" s="4">
        <v>2554</v>
      </c>
      <c r="B2559" s="6" t="str">
        <f>"00685561"</f>
        <v>00685561</v>
      </c>
    </row>
    <row r="2560" spans="1:2">
      <c r="A2560" s="4">
        <v>2555</v>
      </c>
      <c r="B2560" s="6" t="str">
        <f>"00685753"</f>
        <v>00685753</v>
      </c>
    </row>
    <row r="2561" spans="1:2">
      <c r="A2561" s="4">
        <v>2556</v>
      </c>
      <c r="B2561" s="6" t="str">
        <f>"00686905"</f>
        <v>00686905</v>
      </c>
    </row>
    <row r="2562" spans="1:2">
      <c r="A2562" s="4">
        <v>2557</v>
      </c>
      <c r="B2562" s="6" t="str">
        <f>"00687030"</f>
        <v>00687030</v>
      </c>
    </row>
    <row r="2563" spans="1:2">
      <c r="A2563" s="4">
        <v>2558</v>
      </c>
      <c r="B2563" s="6" t="str">
        <f>"00688780"</f>
        <v>00688780</v>
      </c>
    </row>
    <row r="2564" spans="1:2">
      <c r="A2564" s="4">
        <v>2559</v>
      </c>
      <c r="B2564" s="6" t="str">
        <f>"00688953"</f>
        <v>00688953</v>
      </c>
    </row>
    <row r="2565" spans="1:2">
      <c r="A2565" s="4">
        <v>2560</v>
      </c>
      <c r="B2565" s="6" t="str">
        <f>"00689070"</f>
        <v>00689070</v>
      </c>
    </row>
    <row r="2566" spans="1:2">
      <c r="A2566" s="4">
        <v>2561</v>
      </c>
      <c r="B2566" s="6" t="str">
        <f>"00689119"</f>
        <v>00689119</v>
      </c>
    </row>
    <row r="2567" spans="1:2">
      <c r="A2567" s="4">
        <v>2562</v>
      </c>
      <c r="B2567" s="6" t="str">
        <f>"00689327"</f>
        <v>00689327</v>
      </c>
    </row>
    <row r="2568" spans="1:2">
      <c r="A2568" s="4">
        <v>2563</v>
      </c>
      <c r="B2568" s="6" t="str">
        <f>"00689770"</f>
        <v>00689770</v>
      </c>
    </row>
    <row r="2569" spans="1:2">
      <c r="A2569" s="4">
        <v>2564</v>
      </c>
      <c r="B2569" s="6" t="str">
        <f>"00690171"</f>
        <v>00690171</v>
      </c>
    </row>
    <row r="2570" spans="1:2">
      <c r="A2570" s="4">
        <v>2565</v>
      </c>
      <c r="B2570" s="6" t="str">
        <f>"00690738"</f>
        <v>00690738</v>
      </c>
    </row>
    <row r="2571" spans="1:2">
      <c r="A2571" s="4">
        <v>2566</v>
      </c>
      <c r="B2571" s="6" t="str">
        <f>"00690873"</f>
        <v>00690873</v>
      </c>
    </row>
    <row r="2572" spans="1:2">
      <c r="A2572" s="4">
        <v>2567</v>
      </c>
      <c r="B2572" s="6" t="str">
        <f>"00690897"</f>
        <v>00690897</v>
      </c>
    </row>
    <row r="2573" spans="1:2">
      <c r="A2573" s="4">
        <v>2568</v>
      </c>
      <c r="B2573" s="6" t="str">
        <f>"00691019"</f>
        <v>00691019</v>
      </c>
    </row>
    <row r="2574" spans="1:2">
      <c r="A2574" s="4">
        <v>2569</v>
      </c>
      <c r="B2574" s="6" t="str">
        <f>"00691454"</f>
        <v>00691454</v>
      </c>
    </row>
    <row r="2575" spans="1:2">
      <c r="A2575" s="4">
        <v>2570</v>
      </c>
      <c r="B2575" s="6" t="str">
        <f>"00693014"</f>
        <v>00693014</v>
      </c>
    </row>
    <row r="2576" spans="1:2">
      <c r="A2576" s="4">
        <v>2571</v>
      </c>
      <c r="B2576" s="6" t="str">
        <f>"00694520"</f>
        <v>00694520</v>
      </c>
    </row>
    <row r="2577" spans="1:2">
      <c r="A2577" s="4">
        <v>2572</v>
      </c>
      <c r="B2577" s="6" t="str">
        <f>"00694590"</f>
        <v>00694590</v>
      </c>
    </row>
    <row r="2578" spans="1:2">
      <c r="A2578" s="4">
        <v>2573</v>
      </c>
      <c r="B2578" s="6" t="str">
        <f>"00695408"</f>
        <v>00695408</v>
      </c>
    </row>
    <row r="2579" spans="1:2">
      <c r="A2579" s="4">
        <v>2574</v>
      </c>
      <c r="B2579" s="6" t="str">
        <f>"00696589"</f>
        <v>00696589</v>
      </c>
    </row>
    <row r="2580" spans="1:2">
      <c r="A2580" s="4">
        <v>2575</v>
      </c>
      <c r="B2580" s="6" t="str">
        <f>"00700643"</f>
        <v>00700643</v>
      </c>
    </row>
    <row r="2581" spans="1:2">
      <c r="A2581" s="4">
        <v>2576</v>
      </c>
      <c r="B2581" s="6" t="str">
        <f>"00704727"</f>
        <v>00704727</v>
      </c>
    </row>
    <row r="2582" spans="1:2">
      <c r="A2582" s="4">
        <v>2577</v>
      </c>
      <c r="B2582" s="6" t="str">
        <f>"00710835"</f>
        <v>00710835</v>
      </c>
    </row>
    <row r="2583" spans="1:2">
      <c r="A2583" s="4">
        <v>2578</v>
      </c>
      <c r="B2583" s="6" t="str">
        <f>"00711385"</f>
        <v>00711385</v>
      </c>
    </row>
    <row r="2584" spans="1:2">
      <c r="A2584" s="4">
        <v>2579</v>
      </c>
      <c r="B2584" s="6" t="str">
        <f>"00713716"</f>
        <v>00713716</v>
      </c>
    </row>
    <row r="2585" spans="1:2">
      <c r="A2585" s="4">
        <v>2580</v>
      </c>
      <c r="B2585" s="6" t="str">
        <f>"00714734"</f>
        <v>00714734</v>
      </c>
    </row>
    <row r="2586" spans="1:2">
      <c r="A2586" s="4">
        <v>2581</v>
      </c>
      <c r="B2586" s="6" t="str">
        <f>"00714900"</f>
        <v>00714900</v>
      </c>
    </row>
    <row r="2587" spans="1:2">
      <c r="A2587" s="4">
        <v>2582</v>
      </c>
      <c r="B2587" s="6" t="str">
        <f>"00715009"</f>
        <v>00715009</v>
      </c>
    </row>
    <row r="2588" spans="1:2">
      <c r="A2588" s="4">
        <v>2583</v>
      </c>
      <c r="B2588" s="6" t="str">
        <f>"00716029"</f>
        <v>00716029</v>
      </c>
    </row>
    <row r="2589" spans="1:2">
      <c r="A2589" s="4">
        <v>2584</v>
      </c>
      <c r="B2589" s="6" t="str">
        <f>"00717314"</f>
        <v>00717314</v>
      </c>
    </row>
    <row r="2590" spans="1:2">
      <c r="A2590" s="4">
        <v>2585</v>
      </c>
      <c r="B2590" s="6" t="str">
        <f>"00717531"</f>
        <v>00717531</v>
      </c>
    </row>
    <row r="2591" spans="1:2">
      <c r="A2591" s="4">
        <v>2586</v>
      </c>
      <c r="B2591" s="6" t="str">
        <f>"00717630"</f>
        <v>00717630</v>
      </c>
    </row>
    <row r="2592" spans="1:2">
      <c r="A2592" s="4">
        <v>2587</v>
      </c>
      <c r="B2592" s="6" t="str">
        <f>"00717792"</f>
        <v>00717792</v>
      </c>
    </row>
    <row r="2593" spans="1:2">
      <c r="A2593" s="4">
        <v>2588</v>
      </c>
      <c r="B2593" s="6" t="str">
        <f>"00717846"</f>
        <v>00717846</v>
      </c>
    </row>
    <row r="2594" spans="1:2">
      <c r="A2594" s="4">
        <v>2589</v>
      </c>
      <c r="B2594" s="6" t="str">
        <f>"00717863"</f>
        <v>00717863</v>
      </c>
    </row>
    <row r="2595" spans="1:2">
      <c r="A2595" s="4">
        <v>2590</v>
      </c>
      <c r="B2595" s="6" t="str">
        <f>"00717894"</f>
        <v>00717894</v>
      </c>
    </row>
    <row r="2596" spans="1:2">
      <c r="A2596" s="4">
        <v>2591</v>
      </c>
      <c r="B2596" s="6" t="str">
        <f>"00717963"</f>
        <v>00717963</v>
      </c>
    </row>
    <row r="2597" spans="1:2">
      <c r="A2597" s="4">
        <v>2592</v>
      </c>
      <c r="B2597" s="6" t="str">
        <f>"00717970"</f>
        <v>00717970</v>
      </c>
    </row>
    <row r="2598" spans="1:2">
      <c r="A2598" s="4">
        <v>2593</v>
      </c>
      <c r="B2598" s="6" t="str">
        <f>"00717974"</f>
        <v>00717974</v>
      </c>
    </row>
    <row r="2599" spans="1:2">
      <c r="A2599" s="4">
        <v>2594</v>
      </c>
      <c r="B2599" s="6" t="str">
        <f>"00717994"</f>
        <v>00717994</v>
      </c>
    </row>
    <row r="2600" spans="1:2">
      <c r="A2600" s="4">
        <v>2595</v>
      </c>
      <c r="B2600" s="6" t="str">
        <f>"00718057"</f>
        <v>00718057</v>
      </c>
    </row>
    <row r="2601" spans="1:2">
      <c r="A2601" s="4">
        <v>2596</v>
      </c>
      <c r="B2601" s="6" t="str">
        <f>"00718136"</f>
        <v>00718136</v>
      </c>
    </row>
    <row r="2602" spans="1:2">
      <c r="A2602" s="4">
        <v>2597</v>
      </c>
      <c r="B2602" s="6" t="str">
        <f>"00718157"</f>
        <v>00718157</v>
      </c>
    </row>
    <row r="2603" spans="1:2">
      <c r="A2603" s="4">
        <v>2598</v>
      </c>
      <c r="B2603" s="6" t="str">
        <f>"00718231"</f>
        <v>00718231</v>
      </c>
    </row>
    <row r="2604" spans="1:2">
      <c r="A2604" s="4">
        <v>2599</v>
      </c>
      <c r="B2604" s="6" t="str">
        <f>"00718275"</f>
        <v>00718275</v>
      </c>
    </row>
    <row r="2605" spans="1:2">
      <c r="A2605" s="4">
        <v>2600</v>
      </c>
      <c r="B2605" s="6" t="str">
        <f>"00718289"</f>
        <v>00718289</v>
      </c>
    </row>
    <row r="2606" spans="1:2">
      <c r="A2606" s="4">
        <v>2601</v>
      </c>
      <c r="B2606" s="6" t="str">
        <f>"00718418"</f>
        <v>00718418</v>
      </c>
    </row>
    <row r="2607" spans="1:2">
      <c r="A2607" s="4">
        <v>2602</v>
      </c>
      <c r="B2607" s="6" t="str">
        <f>"00718520"</f>
        <v>00718520</v>
      </c>
    </row>
    <row r="2608" spans="1:2">
      <c r="A2608" s="4">
        <v>2603</v>
      </c>
      <c r="B2608" s="6" t="str">
        <f>"00718566"</f>
        <v>00718566</v>
      </c>
    </row>
    <row r="2609" spans="1:2">
      <c r="A2609" s="4">
        <v>2604</v>
      </c>
      <c r="B2609" s="6" t="str">
        <f>"00718587"</f>
        <v>00718587</v>
      </c>
    </row>
    <row r="2610" spans="1:2">
      <c r="A2610" s="4">
        <v>2605</v>
      </c>
      <c r="B2610" s="6" t="str">
        <f>"00718770"</f>
        <v>00718770</v>
      </c>
    </row>
    <row r="2611" spans="1:2">
      <c r="A2611" s="4">
        <v>2606</v>
      </c>
      <c r="B2611" s="6" t="str">
        <f>"00718805"</f>
        <v>00718805</v>
      </c>
    </row>
    <row r="2612" spans="1:2">
      <c r="A2612" s="4">
        <v>2607</v>
      </c>
      <c r="B2612" s="6" t="str">
        <f>"00718833"</f>
        <v>00718833</v>
      </c>
    </row>
    <row r="2613" spans="1:2">
      <c r="A2613" s="4">
        <v>2608</v>
      </c>
      <c r="B2613" s="6" t="str">
        <f>"00718835"</f>
        <v>00718835</v>
      </c>
    </row>
    <row r="2614" spans="1:2">
      <c r="A2614" s="4">
        <v>2609</v>
      </c>
      <c r="B2614" s="6" t="str">
        <f>"00718930"</f>
        <v>00718930</v>
      </c>
    </row>
    <row r="2615" spans="1:2">
      <c r="A2615" s="4">
        <v>2610</v>
      </c>
      <c r="B2615" s="6" t="str">
        <f>"00719038"</f>
        <v>00719038</v>
      </c>
    </row>
    <row r="2616" spans="1:2">
      <c r="A2616" s="4">
        <v>2611</v>
      </c>
      <c r="B2616" s="6" t="str">
        <f>"00719073"</f>
        <v>00719073</v>
      </c>
    </row>
    <row r="2617" spans="1:2">
      <c r="A2617" s="4">
        <v>2612</v>
      </c>
      <c r="B2617" s="6" t="str">
        <f>"00719169"</f>
        <v>00719169</v>
      </c>
    </row>
    <row r="2618" spans="1:2">
      <c r="A2618" s="4">
        <v>2613</v>
      </c>
      <c r="B2618" s="6" t="str">
        <f>"00719185"</f>
        <v>00719185</v>
      </c>
    </row>
    <row r="2619" spans="1:2">
      <c r="A2619" s="4">
        <v>2614</v>
      </c>
      <c r="B2619" s="6" t="str">
        <f>"00719515"</f>
        <v>00719515</v>
      </c>
    </row>
    <row r="2620" spans="1:2">
      <c r="A2620" s="4">
        <v>2615</v>
      </c>
      <c r="B2620" s="6" t="str">
        <f>"00719568"</f>
        <v>00719568</v>
      </c>
    </row>
    <row r="2621" spans="1:2">
      <c r="A2621" s="4">
        <v>2616</v>
      </c>
      <c r="B2621" s="6" t="str">
        <f>"00719586"</f>
        <v>00719586</v>
      </c>
    </row>
    <row r="2622" spans="1:2">
      <c r="A2622" s="4">
        <v>2617</v>
      </c>
      <c r="B2622" s="6" t="str">
        <f>"00719627"</f>
        <v>00719627</v>
      </c>
    </row>
    <row r="2623" spans="1:2">
      <c r="A2623" s="4">
        <v>2618</v>
      </c>
      <c r="B2623" s="6" t="str">
        <f>"00719695"</f>
        <v>00719695</v>
      </c>
    </row>
    <row r="2624" spans="1:2">
      <c r="A2624" s="4">
        <v>2619</v>
      </c>
      <c r="B2624" s="6" t="str">
        <f>"00719715"</f>
        <v>00719715</v>
      </c>
    </row>
    <row r="2625" spans="1:2">
      <c r="A2625" s="4">
        <v>2620</v>
      </c>
      <c r="B2625" s="6" t="str">
        <f>"00719784"</f>
        <v>00719784</v>
      </c>
    </row>
    <row r="2626" spans="1:2">
      <c r="A2626" s="4">
        <v>2621</v>
      </c>
      <c r="B2626" s="6" t="str">
        <f>"00719850"</f>
        <v>00719850</v>
      </c>
    </row>
    <row r="2627" spans="1:2">
      <c r="A2627" s="4">
        <v>2622</v>
      </c>
      <c r="B2627" s="6" t="str">
        <f>"00719992"</f>
        <v>00719992</v>
      </c>
    </row>
    <row r="2628" spans="1:2">
      <c r="A2628" s="4">
        <v>2623</v>
      </c>
      <c r="B2628" s="6" t="str">
        <f>"00720168"</f>
        <v>00720168</v>
      </c>
    </row>
    <row r="2629" spans="1:2">
      <c r="A2629" s="4">
        <v>2624</v>
      </c>
      <c r="B2629" s="6" t="str">
        <f>"00720219"</f>
        <v>00720219</v>
      </c>
    </row>
    <row r="2630" spans="1:2">
      <c r="A2630" s="4">
        <v>2625</v>
      </c>
      <c r="B2630" s="6" t="str">
        <f>"00720239"</f>
        <v>00720239</v>
      </c>
    </row>
    <row r="2631" spans="1:2">
      <c r="A2631" s="4">
        <v>2626</v>
      </c>
      <c r="B2631" s="6" t="str">
        <f>"00720297"</f>
        <v>00720297</v>
      </c>
    </row>
    <row r="2632" spans="1:2">
      <c r="A2632" s="4">
        <v>2627</v>
      </c>
      <c r="B2632" s="6" t="str">
        <f>"00720333"</f>
        <v>00720333</v>
      </c>
    </row>
    <row r="2633" spans="1:2">
      <c r="A2633" s="4">
        <v>2628</v>
      </c>
      <c r="B2633" s="6" t="str">
        <f>"00720361"</f>
        <v>00720361</v>
      </c>
    </row>
    <row r="2634" spans="1:2">
      <c r="A2634" s="4">
        <v>2629</v>
      </c>
      <c r="B2634" s="6" t="str">
        <f>"00720493"</f>
        <v>00720493</v>
      </c>
    </row>
    <row r="2635" spans="1:2">
      <c r="A2635" s="4">
        <v>2630</v>
      </c>
      <c r="B2635" s="6" t="str">
        <f>"00720539"</f>
        <v>00720539</v>
      </c>
    </row>
    <row r="2636" spans="1:2">
      <c r="A2636" s="4">
        <v>2631</v>
      </c>
      <c r="B2636" s="6" t="str">
        <f>"00720560"</f>
        <v>00720560</v>
      </c>
    </row>
    <row r="2637" spans="1:2">
      <c r="A2637" s="4">
        <v>2632</v>
      </c>
      <c r="B2637" s="6" t="str">
        <f>"00720649"</f>
        <v>00720649</v>
      </c>
    </row>
    <row r="2638" spans="1:2">
      <c r="A2638" s="4">
        <v>2633</v>
      </c>
      <c r="B2638" s="6" t="str">
        <f>"00720825"</f>
        <v>00720825</v>
      </c>
    </row>
    <row r="2639" spans="1:2">
      <c r="A2639" s="4">
        <v>2634</v>
      </c>
      <c r="B2639" s="6" t="str">
        <f>"00720895"</f>
        <v>00720895</v>
      </c>
    </row>
    <row r="2640" spans="1:2">
      <c r="A2640" s="4">
        <v>2635</v>
      </c>
      <c r="B2640" s="6" t="str">
        <f>"00721059"</f>
        <v>00721059</v>
      </c>
    </row>
    <row r="2641" spans="1:2">
      <c r="A2641" s="4">
        <v>2636</v>
      </c>
      <c r="B2641" s="6" t="str">
        <f>"00721097"</f>
        <v>00721097</v>
      </c>
    </row>
    <row r="2642" spans="1:2">
      <c r="A2642" s="4">
        <v>2637</v>
      </c>
      <c r="B2642" s="6" t="str">
        <f>"00721160"</f>
        <v>00721160</v>
      </c>
    </row>
    <row r="2643" spans="1:2">
      <c r="A2643" s="4">
        <v>2638</v>
      </c>
      <c r="B2643" s="6" t="str">
        <f>"00721179"</f>
        <v>00721179</v>
      </c>
    </row>
    <row r="2644" spans="1:2">
      <c r="A2644" s="4">
        <v>2639</v>
      </c>
      <c r="B2644" s="6" t="str">
        <f>"00721598"</f>
        <v>00721598</v>
      </c>
    </row>
    <row r="2645" spans="1:2">
      <c r="A2645" s="4">
        <v>2640</v>
      </c>
      <c r="B2645" s="6" t="str">
        <f>"00721681"</f>
        <v>00721681</v>
      </c>
    </row>
    <row r="2646" spans="1:2">
      <c r="A2646" s="4">
        <v>2641</v>
      </c>
      <c r="B2646" s="6" t="str">
        <f>"00721744"</f>
        <v>00721744</v>
      </c>
    </row>
    <row r="2647" spans="1:2">
      <c r="A2647" s="4">
        <v>2642</v>
      </c>
      <c r="B2647" s="6" t="str">
        <f>"00721975"</f>
        <v>00721975</v>
      </c>
    </row>
    <row r="2648" spans="1:2">
      <c r="A2648" s="4">
        <v>2643</v>
      </c>
      <c r="B2648" s="6" t="str">
        <f>"00721977"</f>
        <v>00721977</v>
      </c>
    </row>
    <row r="2649" spans="1:2">
      <c r="A2649" s="4">
        <v>2644</v>
      </c>
      <c r="B2649" s="6" t="str">
        <f>"00722238"</f>
        <v>00722238</v>
      </c>
    </row>
    <row r="2650" spans="1:2">
      <c r="A2650" s="4">
        <v>2645</v>
      </c>
      <c r="B2650" s="6" t="str">
        <f>"00722455"</f>
        <v>00722455</v>
      </c>
    </row>
    <row r="2651" spans="1:2">
      <c r="A2651" s="4">
        <v>2646</v>
      </c>
      <c r="B2651" s="6" t="str">
        <f>"00722473"</f>
        <v>00722473</v>
      </c>
    </row>
    <row r="2652" spans="1:2">
      <c r="A2652" s="4">
        <v>2647</v>
      </c>
      <c r="B2652" s="6" t="str">
        <f>"00722526"</f>
        <v>00722526</v>
      </c>
    </row>
    <row r="2653" spans="1:2">
      <c r="A2653" s="4">
        <v>2648</v>
      </c>
      <c r="B2653" s="6" t="str">
        <f>"00722755"</f>
        <v>00722755</v>
      </c>
    </row>
    <row r="2654" spans="1:2">
      <c r="A2654" s="4">
        <v>2649</v>
      </c>
      <c r="B2654" s="6" t="str">
        <f>"00722878"</f>
        <v>00722878</v>
      </c>
    </row>
    <row r="2655" spans="1:2">
      <c r="A2655" s="4">
        <v>2650</v>
      </c>
      <c r="B2655" s="6" t="str">
        <f>"00722936"</f>
        <v>00722936</v>
      </c>
    </row>
    <row r="2656" spans="1:2">
      <c r="A2656" s="4">
        <v>2651</v>
      </c>
      <c r="B2656" s="6" t="str">
        <f>"00722955"</f>
        <v>00722955</v>
      </c>
    </row>
    <row r="2657" spans="1:2">
      <c r="A2657" s="4">
        <v>2652</v>
      </c>
      <c r="B2657" s="6" t="str">
        <f>"00723002"</f>
        <v>00723002</v>
      </c>
    </row>
    <row r="2658" spans="1:2">
      <c r="A2658" s="4">
        <v>2653</v>
      </c>
      <c r="B2658" s="6" t="str">
        <f>"00723114"</f>
        <v>00723114</v>
      </c>
    </row>
    <row r="2659" spans="1:2">
      <c r="A2659" s="4">
        <v>2654</v>
      </c>
      <c r="B2659" s="6" t="str">
        <f>"00723210"</f>
        <v>00723210</v>
      </c>
    </row>
    <row r="2660" spans="1:2">
      <c r="A2660" s="4">
        <v>2655</v>
      </c>
      <c r="B2660" s="6" t="str">
        <f>"00723289"</f>
        <v>00723289</v>
      </c>
    </row>
    <row r="2661" spans="1:2">
      <c r="A2661" s="4">
        <v>2656</v>
      </c>
      <c r="B2661" s="6" t="str">
        <f>"00723363"</f>
        <v>00723363</v>
      </c>
    </row>
    <row r="2662" spans="1:2">
      <c r="A2662" s="4">
        <v>2657</v>
      </c>
      <c r="B2662" s="6" t="str">
        <f>"00723416"</f>
        <v>00723416</v>
      </c>
    </row>
    <row r="2663" spans="1:2">
      <c r="A2663" s="4">
        <v>2658</v>
      </c>
      <c r="B2663" s="6" t="str">
        <f>"00723456"</f>
        <v>00723456</v>
      </c>
    </row>
    <row r="2664" spans="1:2">
      <c r="A2664" s="4">
        <v>2659</v>
      </c>
      <c r="B2664" s="6" t="str">
        <f>"00723583"</f>
        <v>00723583</v>
      </c>
    </row>
    <row r="2665" spans="1:2">
      <c r="A2665" s="4">
        <v>2660</v>
      </c>
      <c r="B2665" s="6" t="str">
        <f>"00723740"</f>
        <v>00723740</v>
      </c>
    </row>
    <row r="2666" spans="1:2">
      <c r="A2666" s="4">
        <v>2661</v>
      </c>
      <c r="B2666" s="6" t="str">
        <f>"00723749"</f>
        <v>00723749</v>
      </c>
    </row>
    <row r="2667" spans="1:2">
      <c r="A2667" s="4">
        <v>2662</v>
      </c>
      <c r="B2667" s="6" t="str">
        <f>"00723784"</f>
        <v>00723784</v>
      </c>
    </row>
    <row r="2668" spans="1:2">
      <c r="A2668" s="4">
        <v>2663</v>
      </c>
      <c r="B2668" s="6" t="str">
        <f>"00723826"</f>
        <v>00723826</v>
      </c>
    </row>
    <row r="2669" spans="1:2">
      <c r="A2669" s="4">
        <v>2664</v>
      </c>
      <c r="B2669" s="6" t="str">
        <f>"00723872"</f>
        <v>00723872</v>
      </c>
    </row>
    <row r="2670" spans="1:2">
      <c r="A2670" s="4">
        <v>2665</v>
      </c>
      <c r="B2670" s="6" t="str">
        <f>"00724012"</f>
        <v>00724012</v>
      </c>
    </row>
    <row r="2671" spans="1:2">
      <c r="A2671" s="4">
        <v>2666</v>
      </c>
      <c r="B2671" s="6" t="str">
        <f>"00724113"</f>
        <v>00724113</v>
      </c>
    </row>
    <row r="2672" spans="1:2">
      <c r="A2672" s="4">
        <v>2667</v>
      </c>
      <c r="B2672" s="6" t="str">
        <f>"00724284"</f>
        <v>00724284</v>
      </c>
    </row>
    <row r="2673" spans="1:2">
      <c r="A2673" s="4">
        <v>2668</v>
      </c>
      <c r="B2673" s="6" t="str">
        <f>"00724435"</f>
        <v>00724435</v>
      </c>
    </row>
    <row r="2674" spans="1:2">
      <c r="A2674" s="4">
        <v>2669</v>
      </c>
      <c r="B2674" s="6" t="str">
        <f>"00724467"</f>
        <v>00724467</v>
      </c>
    </row>
    <row r="2675" spans="1:2">
      <c r="A2675" s="4">
        <v>2670</v>
      </c>
      <c r="B2675" s="6" t="str">
        <f>"00724468"</f>
        <v>00724468</v>
      </c>
    </row>
    <row r="2676" spans="1:2">
      <c r="A2676" s="4">
        <v>2671</v>
      </c>
      <c r="B2676" s="6" t="str">
        <f>"00724542"</f>
        <v>00724542</v>
      </c>
    </row>
    <row r="2677" spans="1:2">
      <c r="A2677" s="4">
        <v>2672</v>
      </c>
      <c r="B2677" s="6" t="str">
        <f>"00724573"</f>
        <v>00724573</v>
      </c>
    </row>
    <row r="2678" spans="1:2">
      <c r="A2678" s="4">
        <v>2673</v>
      </c>
      <c r="B2678" s="6" t="str">
        <f>"00724582"</f>
        <v>00724582</v>
      </c>
    </row>
    <row r="2679" spans="1:2">
      <c r="A2679" s="4">
        <v>2674</v>
      </c>
      <c r="B2679" s="6" t="str">
        <f>"00724610"</f>
        <v>00724610</v>
      </c>
    </row>
    <row r="2680" spans="1:2">
      <c r="A2680" s="4">
        <v>2675</v>
      </c>
      <c r="B2680" s="6" t="str">
        <f>"00724666"</f>
        <v>00724666</v>
      </c>
    </row>
    <row r="2681" spans="1:2">
      <c r="A2681" s="4">
        <v>2676</v>
      </c>
      <c r="B2681" s="6" t="str">
        <f>"00724689"</f>
        <v>00724689</v>
      </c>
    </row>
    <row r="2682" spans="1:2">
      <c r="A2682" s="4">
        <v>2677</v>
      </c>
      <c r="B2682" s="6" t="str">
        <f>"00724709"</f>
        <v>00724709</v>
      </c>
    </row>
    <row r="2683" spans="1:2">
      <c r="A2683" s="4">
        <v>2678</v>
      </c>
      <c r="B2683" s="6" t="str">
        <f>"00724731"</f>
        <v>00724731</v>
      </c>
    </row>
    <row r="2684" spans="1:2">
      <c r="A2684" s="4">
        <v>2679</v>
      </c>
      <c r="B2684" s="6" t="str">
        <f>"00724862"</f>
        <v>00724862</v>
      </c>
    </row>
    <row r="2685" spans="1:2">
      <c r="A2685" s="4">
        <v>2680</v>
      </c>
      <c r="B2685" s="6" t="str">
        <f>"00724868"</f>
        <v>00724868</v>
      </c>
    </row>
    <row r="2686" spans="1:2">
      <c r="A2686" s="4">
        <v>2681</v>
      </c>
      <c r="B2686" s="6" t="str">
        <f>"00724943"</f>
        <v>00724943</v>
      </c>
    </row>
    <row r="2687" spans="1:2">
      <c r="A2687" s="4">
        <v>2682</v>
      </c>
      <c r="B2687" s="6" t="str">
        <f>"00724949"</f>
        <v>00724949</v>
      </c>
    </row>
    <row r="2688" spans="1:2">
      <c r="A2688" s="4">
        <v>2683</v>
      </c>
      <c r="B2688" s="6" t="str">
        <f>"00724966"</f>
        <v>00724966</v>
      </c>
    </row>
    <row r="2689" spans="1:2">
      <c r="A2689" s="4">
        <v>2684</v>
      </c>
      <c r="B2689" s="6" t="str">
        <f>"00725016"</f>
        <v>00725016</v>
      </c>
    </row>
    <row r="2690" spans="1:2">
      <c r="A2690" s="4">
        <v>2685</v>
      </c>
      <c r="B2690" s="6" t="str">
        <f>"00725035"</f>
        <v>00725035</v>
      </c>
    </row>
    <row r="2691" spans="1:2">
      <c r="A2691" s="4">
        <v>2686</v>
      </c>
      <c r="B2691" s="6" t="str">
        <f>"00725060"</f>
        <v>00725060</v>
      </c>
    </row>
    <row r="2692" spans="1:2">
      <c r="A2692" s="4">
        <v>2687</v>
      </c>
      <c r="B2692" s="6" t="str">
        <f>"00725080"</f>
        <v>00725080</v>
      </c>
    </row>
    <row r="2693" spans="1:2">
      <c r="A2693" s="4">
        <v>2688</v>
      </c>
      <c r="B2693" s="6" t="str">
        <f>"00725094"</f>
        <v>00725094</v>
      </c>
    </row>
    <row r="2694" spans="1:2">
      <c r="A2694" s="4">
        <v>2689</v>
      </c>
      <c r="B2694" s="6" t="str">
        <f>"00725143"</f>
        <v>00725143</v>
      </c>
    </row>
    <row r="2695" spans="1:2">
      <c r="A2695" s="4">
        <v>2690</v>
      </c>
      <c r="B2695" s="6" t="str">
        <f>"00725154"</f>
        <v>00725154</v>
      </c>
    </row>
    <row r="2696" spans="1:2">
      <c r="A2696" s="4">
        <v>2691</v>
      </c>
      <c r="B2696" s="6" t="str">
        <f>"00725237"</f>
        <v>00725237</v>
      </c>
    </row>
    <row r="2697" spans="1:2">
      <c r="A2697" s="4">
        <v>2692</v>
      </c>
      <c r="B2697" s="6" t="str">
        <f>"00725259"</f>
        <v>00725259</v>
      </c>
    </row>
    <row r="2698" spans="1:2">
      <c r="A2698" s="4">
        <v>2693</v>
      </c>
      <c r="B2698" s="6" t="str">
        <f>"00725286"</f>
        <v>00725286</v>
      </c>
    </row>
    <row r="2699" spans="1:2">
      <c r="A2699" s="4">
        <v>2694</v>
      </c>
      <c r="B2699" s="6" t="str">
        <f>"00725287"</f>
        <v>00725287</v>
      </c>
    </row>
    <row r="2700" spans="1:2">
      <c r="A2700" s="4">
        <v>2695</v>
      </c>
      <c r="B2700" s="6" t="str">
        <f>"00725307"</f>
        <v>00725307</v>
      </c>
    </row>
    <row r="2701" spans="1:2">
      <c r="A2701" s="4">
        <v>2696</v>
      </c>
      <c r="B2701" s="6" t="str">
        <f>"00725309"</f>
        <v>00725309</v>
      </c>
    </row>
    <row r="2702" spans="1:2">
      <c r="A2702" s="4">
        <v>2697</v>
      </c>
      <c r="B2702" s="6" t="str">
        <f>"00725358"</f>
        <v>00725358</v>
      </c>
    </row>
    <row r="2703" spans="1:2">
      <c r="A2703" s="4">
        <v>2698</v>
      </c>
      <c r="B2703" s="6" t="str">
        <f>"00725369"</f>
        <v>00725369</v>
      </c>
    </row>
    <row r="2704" spans="1:2">
      <c r="A2704" s="4">
        <v>2699</v>
      </c>
      <c r="B2704" s="6" t="str">
        <f>"00725404"</f>
        <v>00725404</v>
      </c>
    </row>
    <row r="2705" spans="1:2">
      <c r="A2705" s="4">
        <v>2700</v>
      </c>
      <c r="B2705" s="6" t="str">
        <f>"00725417"</f>
        <v>00725417</v>
      </c>
    </row>
    <row r="2706" spans="1:2">
      <c r="A2706" s="4">
        <v>2701</v>
      </c>
      <c r="B2706" s="6" t="str">
        <f>"00725466"</f>
        <v>00725466</v>
      </c>
    </row>
    <row r="2707" spans="1:2">
      <c r="A2707" s="4">
        <v>2702</v>
      </c>
      <c r="B2707" s="6" t="str">
        <f>"00725477"</f>
        <v>00725477</v>
      </c>
    </row>
    <row r="2708" spans="1:2">
      <c r="A2708" s="4">
        <v>2703</v>
      </c>
      <c r="B2708" s="6" t="str">
        <f>"00725506"</f>
        <v>00725506</v>
      </c>
    </row>
    <row r="2709" spans="1:2">
      <c r="A2709" s="4">
        <v>2704</v>
      </c>
      <c r="B2709" s="6" t="str">
        <f>"00725561"</f>
        <v>00725561</v>
      </c>
    </row>
    <row r="2710" spans="1:2">
      <c r="A2710" s="4">
        <v>2705</v>
      </c>
      <c r="B2710" s="6" t="str">
        <f>"00725641"</f>
        <v>00725641</v>
      </c>
    </row>
    <row r="2711" spans="1:2">
      <c r="A2711" s="4">
        <v>2706</v>
      </c>
      <c r="B2711" s="6" t="str">
        <f>"00725692"</f>
        <v>00725692</v>
      </c>
    </row>
    <row r="2712" spans="1:2">
      <c r="A2712" s="4">
        <v>2707</v>
      </c>
      <c r="B2712" s="6" t="str">
        <f>"00725697"</f>
        <v>00725697</v>
      </c>
    </row>
    <row r="2713" spans="1:2">
      <c r="A2713" s="4">
        <v>2708</v>
      </c>
      <c r="B2713" s="6" t="str">
        <f>"00725714"</f>
        <v>00725714</v>
      </c>
    </row>
    <row r="2714" spans="1:2">
      <c r="A2714" s="4">
        <v>2709</v>
      </c>
      <c r="B2714" s="6" t="str">
        <f>"00725719"</f>
        <v>00725719</v>
      </c>
    </row>
    <row r="2715" spans="1:2">
      <c r="A2715" s="4">
        <v>2710</v>
      </c>
      <c r="B2715" s="6" t="str">
        <f>"00725762"</f>
        <v>00725762</v>
      </c>
    </row>
    <row r="2716" spans="1:2">
      <c r="A2716" s="4">
        <v>2711</v>
      </c>
      <c r="B2716" s="6" t="str">
        <f>"00725788"</f>
        <v>00725788</v>
      </c>
    </row>
    <row r="2717" spans="1:2">
      <c r="A2717" s="4">
        <v>2712</v>
      </c>
      <c r="B2717" s="6" t="str">
        <f>"00725792"</f>
        <v>00725792</v>
      </c>
    </row>
    <row r="2718" spans="1:2">
      <c r="A2718" s="4">
        <v>2713</v>
      </c>
      <c r="B2718" s="6" t="str">
        <f>"00725869"</f>
        <v>00725869</v>
      </c>
    </row>
    <row r="2719" spans="1:2">
      <c r="A2719" s="4">
        <v>2714</v>
      </c>
      <c r="B2719" s="6" t="str">
        <f>"00725877"</f>
        <v>00725877</v>
      </c>
    </row>
    <row r="2720" spans="1:2">
      <c r="A2720" s="4">
        <v>2715</v>
      </c>
      <c r="B2720" s="6" t="str">
        <f>"00725908"</f>
        <v>00725908</v>
      </c>
    </row>
    <row r="2721" spans="1:2">
      <c r="A2721" s="4">
        <v>2716</v>
      </c>
      <c r="B2721" s="6" t="str">
        <f>"00725910"</f>
        <v>00725910</v>
      </c>
    </row>
    <row r="2722" spans="1:2">
      <c r="A2722" s="4">
        <v>2717</v>
      </c>
      <c r="B2722" s="6" t="str">
        <f>"00725934"</f>
        <v>00725934</v>
      </c>
    </row>
    <row r="2723" spans="1:2">
      <c r="A2723" s="4">
        <v>2718</v>
      </c>
      <c r="B2723" s="6" t="str">
        <f>"00725937"</f>
        <v>00725937</v>
      </c>
    </row>
    <row r="2724" spans="1:2">
      <c r="A2724" s="4">
        <v>2719</v>
      </c>
      <c r="B2724" s="6" t="str">
        <f>"00725971"</f>
        <v>00725971</v>
      </c>
    </row>
    <row r="2725" spans="1:2">
      <c r="A2725" s="4">
        <v>2720</v>
      </c>
      <c r="B2725" s="6" t="str">
        <f>"00726035"</f>
        <v>00726035</v>
      </c>
    </row>
    <row r="2726" spans="1:2">
      <c r="A2726" s="4">
        <v>2721</v>
      </c>
      <c r="B2726" s="6" t="str">
        <f>"00726145"</f>
        <v>00726145</v>
      </c>
    </row>
    <row r="2727" spans="1:2">
      <c r="A2727" s="4">
        <v>2722</v>
      </c>
      <c r="B2727" s="6" t="str">
        <f>"00726149"</f>
        <v>00726149</v>
      </c>
    </row>
    <row r="2728" spans="1:2">
      <c r="A2728" s="4">
        <v>2723</v>
      </c>
      <c r="B2728" s="6" t="str">
        <f>"00726150"</f>
        <v>00726150</v>
      </c>
    </row>
    <row r="2729" spans="1:2">
      <c r="A2729" s="4">
        <v>2724</v>
      </c>
      <c r="B2729" s="6" t="str">
        <f>"00726174"</f>
        <v>00726174</v>
      </c>
    </row>
    <row r="2730" spans="1:2">
      <c r="A2730" s="4">
        <v>2725</v>
      </c>
      <c r="B2730" s="6" t="str">
        <f>"00726191"</f>
        <v>00726191</v>
      </c>
    </row>
    <row r="2731" spans="1:2">
      <c r="A2731" s="4">
        <v>2726</v>
      </c>
      <c r="B2731" s="6" t="str">
        <f>"00726243"</f>
        <v>00726243</v>
      </c>
    </row>
    <row r="2732" spans="1:2">
      <c r="A2732" s="4">
        <v>2727</v>
      </c>
      <c r="B2732" s="6" t="str">
        <f>"00726244"</f>
        <v>00726244</v>
      </c>
    </row>
    <row r="2733" spans="1:2">
      <c r="A2733" s="4">
        <v>2728</v>
      </c>
      <c r="B2733" s="6" t="str">
        <f>"00726284"</f>
        <v>00726284</v>
      </c>
    </row>
    <row r="2734" spans="1:2">
      <c r="A2734" s="4">
        <v>2729</v>
      </c>
      <c r="B2734" s="6" t="str">
        <f>"00726313"</f>
        <v>00726313</v>
      </c>
    </row>
    <row r="2735" spans="1:2">
      <c r="A2735" s="4">
        <v>2730</v>
      </c>
      <c r="B2735" s="6" t="str">
        <f>"00726321"</f>
        <v>00726321</v>
      </c>
    </row>
    <row r="2736" spans="1:2">
      <c r="A2736" s="4">
        <v>2731</v>
      </c>
      <c r="B2736" s="6" t="str">
        <f>"00726368"</f>
        <v>00726368</v>
      </c>
    </row>
    <row r="2737" spans="1:2">
      <c r="A2737" s="4">
        <v>2732</v>
      </c>
      <c r="B2737" s="6" t="str">
        <f>"00726402"</f>
        <v>00726402</v>
      </c>
    </row>
    <row r="2738" spans="1:2">
      <c r="A2738" s="4">
        <v>2733</v>
      </c>
      <c r="B2738" s="6" t="str">
        <f>"00726411"</f>
        <v>00726411</v>
      </c>
    </row>
    <row r="2739" spans="1:2">
      <c r="A2739" s="4">
        <v>2734</v>
      </c>
      <c r="B2739" s="6" t="str">
        <f>"00726425"</f>
        <v>00726425</v>
      </c>
    </row>
    <row r="2740" spans="1:2">
      <c r="A2740" s="4">
        <v>2735</v>
      </c>
      <c r="B2740" s="6" t="str">
        <f>"00726436"</f>
        <v>00726436</v>
      </c>
    </row>
    <row r="2741" spans="1:2">
      <c r="A2741" s="4">
        <v>2736</v>
      </c>
      <c r="B2741" s="6" t="str">
        <f>"00726468"</f>
        <v>00726468</v>
      </c>
    </row>
    <row r="2742" spans="1:2">
      <c r="A2742" s="4">
        <v>2737</v>
      </c>
      <c r="B2742" s="6" t="str">
        <f>"00726493"</f>
        <v>00726493</v>
      </c>
    </row>
    <row r="2743" spans="1:2">
      <c r="A2743" s="4">
        <v>2738</v>
      </c>
      <c r="B2743" s="6" t="str">
        <f>"00726506"</f>
        <v>00726506</v>
      </c>
    </row>
    <row r="2744" spans="1:2">
      <c r="A2744" s="4">
        <v>2739</v>
      </c>
      <c r="B2744" s="6" t="str">
        <f>"00726625"</f>
        <v>00726625</v>
      </c>
    </row>
    <row r="2745" spans="1:2">
      <c r="A2745" s="4">
        <v>2740</v>
      </c>
      <c r="B2745" s="6" t="str">
        <f>"00726765"</f>
        <v>00726765</v>
      </c>
    </row>
    <row r="2746" spans="1:2">
      <c r="A2746" s="4">
        <v>2741</v>
      </c>
      <c r="B2746" s="6" t="str">
        <f>"00726766"</f>
        <v>00726766</v>
      </c>
    </row>
    <row r="2747" spans="1:2">
      <c r="A2747" s="4">
        <v>2742</v>
      </c>
      <c r="B2747" s="6" t="str">
        <f>"00726786"</f>
        <v>00726786</v>
      </c>
    </row>
    <row r="2748" spans="1:2">
      <c r="A2748" s="4">
        <v>2743</v>
      </c>
      <c r="B2748" s="6" t="str">
        <f>"00726913"</f>
        <v>00726913</v>
      </c>
    </row>
    <row r="2749" spans="1:2">
      <c r="A2749" s="4">
        <v>2744</v>
      </c>
      <c r="B2749" s="6" t="str">
        <f>"00726982"</f>
        <v>00726982</v>
      </c>
    </row>
    <row r="2750" spans="1:2">
      <c r="A2750" s="4">
        <v>2745</v>
      </c>
      <c r="B2750" s="6" t="str">
        <f>"00726994"</f>
        <v>00726994</v>
      </c>
    </row>
    <row r="2751" spans="1:2">
      <c r="A2751" s="4">
        <v>2746</v>
      </c>
      <c r="B2751" s="6" t="str">
        <f>"00726995"</f>
        <v>00726995</v>
      </c>
    </row>
    <row r="2752" spans="1:2">
      <c r="A2752" s="4">
        <v>2747</v>
      </c>
      <c r="B2752" s="6" t="str">
        <f>"00727029"</f>
        <v>00727029</v>
      </c>
    </row>
    <row r="2753" spans="1:2">
      <c r="A2753" s="4">
        <v>2748</v>
      </c>
      <c r="B2753" s="6" t="str">
        <f>"00727098"</f>
        <v>00727098</v>
      </c>
    </row>
    <row r="2754" spans="1:2">
      <c r="A2754" s="4">
        <v>2749</v>
      </c>
      <c r="B2754" s="6" t="str">
        <f>"00727211"</f>
        <v>00727211</v>
      </c>
    </row>
    <row r="2755" spans="1:2">
      <c r="A2755" s="4">
        <v>2750</v>
      </c>
      <c r="B2755" s="6" t="str">
        <f>"00727275"</f>
        <v>00727275</v>
      </c>
    </row>
    <row r="2756" spans="1:2">
      <c r="A2756" s="4">
        <v>2751</v>
      </c>
      <c r="B2756" s="6" t="str">
        <f>"00727306"</f>
        <v>00727306</v>
      </c>
    </row>
    <row r="2757" spans="1:2">
      <c r="A2757" s="4">
        <v>2752</v>
      </c>
      <c r="B2757" s="6" t="str">
        <f>"00727313"</f>
        <v>00727313</v>
      </c>
    </row>
    <row r="2758" spans="1:2">
      <c r="A2758" s="4">
        <v>2753</v>
      </c>
      <c r="B2758" s="6" t="str">
        <f>"00727322"</f>
        <v>00727322</v>
      </c>
    </row>
    <row r="2759" spans="1:2">
      <c r="A2759" s="4">
        <v>2754</v>
      </c>
      <c r="B2759" s="6" t="str">
        <f>"00727332"</f>
        <v>00727332</v>
      </c>
    </row>
    <row r="2760" spans="1:2">
      <c r="A2760" s="4">
        <v>2755</v>
      </c>
      <c r="B2760" s="6" t="str">
        <f>"00727349"</f>
        <v>00727349</v>
      </c>
    </row>
    <row r="2761" spans="1:2">
      <c r="A2761" s="4">
        <v>2756</v>
      </c>
      <c r="B2761" s="6" t="str">
        <f>"00727383"</f>
        <v>00727383</v>
      </c>
    </row>
    <row r="2762" spans="1:2">
      <c r="A2762" s="4">
        <v>2757</v>
      </c>
      <c r="B2762" s="6" t="str">
        <f>"00727398"</f>
        <v>00727398</v>
      </c>
    </row>
    <row r="2763" spans="1:2">
      <c r="A2763" s="4">
        <v>2758</v>
      </c>
      <c r="B2763" s="6" t="str">
        <f>"00727402"</f>
        <v>00727402</v>
      </c>
    </row>
    <row r="2764" spans="1:2">
      <c r="A2764" s="4">
        <v>2759</v>
      </c>
      <c r="B2764" s="6" t="str">
        <f>"00727408"</f>
        <v>00727408</v>
      </c>
    </row>
    <row r="2765" spans="1:2">
      <c r="A2765" s="4">
        <v>2760</v>
      </c>
      <c r="B2765" s="6" t="str">
        <f>"00727495"</f>
        <v>00727495</v>
      </c>
    </row>
    <row r="2766" spans="1:2">
      <c r="A2766" s="4">
        <v>2761</v>
      </c>
      <c r="B2766" s="6" t="str">
        <f>"00727551"</f>
        <v>00727551</v>
      </c>
    </row>
    <row r="2767" spans="1:2">
      <c r="A2767" s="4">
        <v>2762</v>
      </c>
      <c r="B2767" s="6" t="str">
        <f>"00727577"</f>
        <v>00727577</v>
      </c>
    </row>
    <row r="2768" spans="1:2">
      <c r="A2768" s="4">
        <v>2763</v>
      </c>
      <c r="B2768" s="6" t="str">
        <f>"00727602"</f>
        <v>00727602</v>
      </c>
    </row>
    <row r="2769" spans="1:2">
      <c r="A2769" s="4">
        <v>2764</v>
      </c>
      <c r="B2769" s="6" t="str">
        <f>"00727605"</f>
        <v>00727605</v>
      </c>
    </row>
    <row r="2770" spans="1:2">
      <c r="A2770" s="4">
        <v>2765</v>
      </c>
      <c r="B2770" s="6" t="str">
        <f>"00727644"</f>
        <v>00727644</v>
      </c>
    </row>
    <row r="2771" spans="1:2">
      <c r="A2771" s="4">
        <v>2766</v>
      </c>
      <c r="B2771" s="6" t="str">
        <f>"00727699"</f>
        <v>00727699</v>
      </c>
    </row>
    <row r="2772" spans="1:2">
      <c r="A2772" s="4">
        <v>2767</v>
      </c>
      <c r="B2772" s="6" t="str">
        <f>"00727836"</f>
        <v>00727836</v>
      </c>
    </row>
    <row r="2773" spans="1:2">
      <c r="A2773" s="4">
        <v>2768</v>
      </c>
      <c r="B2773" s="6" t="str">
        <f>"00727837"</f>
        <v>00727837</v>
      </c>
    </row>
    <row r="2774" spans="1:2">
      <c r="A2774" s="4">
        <v>2769</v>
      </c>
      <c r="B2774" s="6" t="str">
        <f>"00727839"</f>
        <v>00727839</v>
      </c>
    </row>
    <row r="2775" spans="1:2">
      <c r="A2775" s="4">
        <v>2770</v>
      </c>
      <c r="B2775" s="6" t="str">
        <f>"00727889"</f>
        <v>00727889</v>
      </c>
    </row>
    <row r="2776" spans="1:2">
      <c r="A2776" s="4">
        <v>2771</v>
      </c>
      <c r="B2776" s="6" t="str">
        <f>"00727923"</f>
        <v>00727923</v>
      </c>
    </row>
    <row r="2777" spans="1:2">
      <c r="A2777" s="4">
        <v>2772</v>
      </c>
      <c r="B2777" s="6" t="str">
        <f>"00727938"</f>
        <v>00727938</v>
      </c>
    </row>
    <row r="2778" spans="1:2">
      <c r="A2778" s="4">
        <v>2773</v>
      </c>
      <c r="B2778" s="6" t="str">
        <f>"00727973"</f>
        <v>00727973</v>
      </c>
    </row>
    <row r="2779" spans="1:2">
      <c r="A2779" s="4">
        <v>2774</v>
      </c>
      <c r="B2779" s="6" t="str">
        <f>"00727993"</f>
        <v>00727993</v>
      </c>
    </row>
    <row r="2780" spans="1:2">
      <c r="A2780" s="4">
        <v>2775</v>
      </c>
      <c r="B2780" s="6" t="str">
        <f>"00728107"</f>
        <v>00728107</v>
      </c>
    </row>
    <row r="2781" spans="1:2">
      <c r="A2781" s="4">
        <v>2776</v>
      </c>
      <c r="B2781" s="6" t="str">
        <f>"00728187"</f>
        <v>00728187</v>
      </c>
    </row>
    <row r="2782" spans="1:2">
      <c r="A2782" s="4">
        <v>2777</v>
      </c>
      <c r="B2782" s="6" t="str">
        <f>"00728298"</f>
        <v>00728298</v>
      </c>
    </row>
    <row r="2783" spans="1:2">
      <c r="A2783" s="4">
        <v>2778</v>
      </c>
      <c r="B2783" s="6" t="str">
        <f>"00728320"</f>
        <v>00728320</v>
      </c>
    </row>
    <row r="2784" spans="1:2">
      <c r="A2784" s="4">
        <v>2779</v>
      </c>
      <c r="B2784" s="6" t="str">
        <f>"00728411"</f>
        <v>00728411</v>
      </c>
    </row>
    <row r="2785" spans="1:2">
      <c r="A2785" s="4">
        <v>2780</v>
      </c>
      <c r="B2785" s="6" t="str">
        <f>"00728459"</f>
        <v>00728459</v>
      </c>
    </row>
    <row r="2786" spans="1:2">
      <c r="A2786" s="4">
        <v>2781</v>
      </c>
      <c r="B2786" s="6" t="str">
        <f>"00728489"</f>
        <v>00728489</v>
      </c>
    </row>
    <row r="2787" spans="1:2">
      <c r="A2787" s="4">
        <v>2782</v>
      </c>
      <c r="B2787" s="6" t="str">
        <f>"00728507"</f>
        <v>00728507</v>
      </c>
    </row>
    <row r="2788" spans="1:2">
      <c r="A2788" s="4">
        <v>2783</v>
      </c>
      <c r="B2788" s="6" t="str">
        <f>"00728513"</f>
        <v>00728513</v>
      </c>
    </row>
    <row r="2789" spans="1:2">
      <c r="A2789" s="4">
        <v>2784</v>
      </c>
      <c r="B2789" s="6" t="str">
        <f>"00728519"</f>
        <v>00728519</v>
      </c>
    </row>
    <row r="2790" spans="1:2">
      <c r="A2790" s="4">
        <v>2785</v>
      </c>
      <c r="B2790" s="6" t="str">
        <f>"00728521"</f>
        <v>00728521</v>
      </c>
    </row>
    <row r="2791" spans="1:2">
      <c r="A2791" s="4">
        <v>2786</v>
      </c>
      <c r="B2791" s="6" t="str">
        <f>"00728561"</f>
        <v>00728561</v>
      </c>
    </row>
    <row r="2792" spans="1:2">
      <c r="A2792" s="4">
        <v>2787</v>
      </c>
      <c r="B2792" s="6" t="str">
        <f>"00728581"</f>
        <v>00728581</v>
      </c>
    </row>
    <row r="2793" spans="1:2">
      <c r="A2793" s="4">
        <v>2788</v>
      </c>
      <c r="B2793" s="6" t="str">
        <f>"00728610"</f>
        <v>00728610</v>
      </c>
    </row>
    <row r="2794" spans="1:2">
      <c r="A2794" s="4">
        <v>2789</v>
      </c>
      <c r="B2794" s="6" t="str">
        <f>"00728729"</f>
        <v>00728729</v>
      </c>
    </row>
    <row r="2795" spans="1:2">
      <c r="A2795" s="4">
        <v>2790</v>
      </c>
      <c r="B2795" s="6" t="str">
        <f>"00728761"</f>
        <v>00728761</v>
      </c>
    </row>
    <row r="2796" spans="1:2">
      <c r="A2796" s="4">
        <v>2791</v>
      </c>
      <c r="B2796" s="6" t="str">
        <f>"00728770"</f>
        <v>00728770</v>
      </c>
    </row>
    <row r="2797" spans="1:2">
      <c r="A2797" s="4">
        <v>2792</v>
      </c>
      <c r="B2797" s="6" t="str">
        <f>"00728777"</f>
        <v>00728777</v>
      </c>
    </row>
    <row r="2798" spans="1:2">
      <c r="A2798" s="4">
        <v>2793</v>
      </c>
      <c r="B2798" s="6" t="str">
        <f>"00728778"</f>
        <v>00728778</v>
      </c>
    </row>
    <row r="2799" spans="1:2">
      <c r="A2799" s="4">
        <v>2794</v>
      </c>
      <c r="B2799" s="6" t="str">
        <f>"00728805"</f>
        <v>00728805</v>
      </c>
    </row>
    <row r="2800" spans="1:2">
      <c r="A2800" s="4">
        <v>2795</v>
      </c>
      <c r="B2800" s="6" t="str">
        <f>"00728847"</f>
        <v>00728847</v>
      </c>
    </row>
    <row r="2801" spans="1:2">
      <c r="A2801" s="4">
        <v>2796</v>
      </c>
      <c r="B2801" s="6" t="str">
        <f>"00728921"</f>
        <v>00728921</v>
      </c>
    </row>
    <row r="2802" spans="1:2">
      <c r="A2802" s="4">
        <v>2797</v>
      </c>
      <c r="B2802" s="6" t="str">
        <f>"00728930"</f>
        <v>00728930</v>
      </c>
    </row>
    <row r="2803" spans="1:2">
      <c r="A2803" s="4">
        <v>2798</v>
      </c>
      <c r="B2803" s="6" t="str">
        <f>"00728964"</f>
        <v>00728964</v>
      </c>
    </row>
    <row r="2804" spans="1:2">
      <c r="A2804" s="4">
        <v>2799</v>
      </c>
      <c r="B2804" s="6" t="str">
        <f>"00728993"</f>
        <v>00728993</v>
      </c>
    </row>
    <row r="2805" spans="1:2">
      <c r="A2805" s="4">
        <v>2800</v>
      </c>
      <c r="B2805" s="6" t="str">
        <f>"00728996"</f>
        <v>00728996</v>
      </c>
    </row>
    <row r="2806" spans="1:2">
      <c r="A2806" s="4">
        <v>2801</v>
      </c>
      <c r="B2806" s="6" t="str">
        <f>"00729035"</f>
        <v>00729035</v>
      </c>
    </row>
    <row r="2807" spans="1:2">
      <c r="A2807" s="4">
        <v>2802</v>
      </c>
      <c r="B2807" s="6" t="str">
        <f>"00729053"</f>
        <v>00729053</v>
      </c>
    </row>
    <row r="2808" spans="1:2">
      <c r="A2808" s="4">
        <v>2803</v>
      </c>
      <c r="B2808" s="6" t="str">
        <f>"00729202"</f>
        <v>00729202</v>
      </c>
    </row>
    <row r="2809" spans="1:2">
      <c r="A2809" s="4">
        <v>2804</v>
      </c>
      <c r="B2809" s="6" t="str">
        <f>"00729264"</f>
        <v>00729264</v>
      </c>
    </row>
    <row r="2810" spans="1:2">
      <c r="A2810" s="4">
        <v>2805</v>
      </c>
      <c r="B2810" s="6" t="str">
        <f>"00729270"</f>
        <v>00729270</v>
      </c>
    </row>
    <row r="2811" spans="1:2">
      <c r="A2811" s="4">
        <v>2806</v>
      </c>
      <c r="B2811" s="6" t="str">
        <f>"00729414"</f>
        <v>00729414</v>
      </c>
    </row>
    <row r="2812" spans="1:2">
      <c r="A2812" s="4">
        <v>2807</v>
      </c>
      <c r="B2812" s="6" t="str">
        <f>"00729460"</f>
        <v>00729460</v>
      </c>
    </row>
    <row r="2813" spans="1:2">
      <c r="A2813" s="4">
        <v>2808</v>
      </c>
      <c r="B2813" s="6" t="str">
        <f>"00729476"</f>
        <v>00729476</v>
      </c>
    </row>
    <row r="2814" spans="1:2">
      <c r="A2814" s="4">
        <v>2809</v>
      </c>
      <c r="B2814" s="6" t="str">
        <f>"00729534"</f>
        <v>00729534</v>
      </c>
    </row>
    <row r="2815" spans="1:2">
      <c r="A2815" s="4">
        <v>2810</v>
      </c>
      <c r="B2815" s="6" t="str">
        <f>"00729599"</f>
        <v>00729599</v>
      </c>
    </row>
    <row r="2816" spans="1:2">
      <c r="A2816" s="4">
        <v>2811</v>
      </c>
      <c r="B2816" s="6" t="str">
        <f>"00729645"</f>
        <v>00729645</v>
      </c>
    </row>
    <row r="2817" spans="1:2">
      <c r="A2817" s="4">
        <v>2812</v>
      </c>
      <c r="B2817" s="6" t="str">
        <f>"00729693"</f>
        <v>00729693</v>
      </c>
    </row>
    <row r="2818" spans="1:2">
      <c r="A2818" s="4">
        <v>2813</v>
      </c>
      <c r="B2818" s="6" t="str">
        <f>"00729700"</f>
        <v>00729700</v>
      </c>
    </row>
    <row r="2819" spans="1:2">
      <c r="A2819" s="4">
        <v>2814</v>
      </c>
      <c r="B2819" s="6" t="str">
        <f>"00729754"</f>
        <v>00729754</v>
      </c>
    </row>
    <row r="2820" spans="1:2">
      <c r="A2820" s="4">
        <v>2815</v>
      </c>
      <c r="B2820" s="6" t="str">
        <f>"00729790"</f>
        <v>00729790</v>
      </c>
    </row>
    <row r="2821" spans="1:2">
      <c r="A2821" s="4">
        <v>2816</v>
      </c>
      <c r="B2821" s="6" t="str">
        <f>"00729814"</f>
        <v>00729814</v>
      </c>
    </row>
    <row r="2822" spans="1:2">
      <c r="A2822" s="4">
        <v>2817</v>
      </c>
      <c r="B2822" s="6" t="str">
        <f>"00729869"</f>
        <v>00729869</v>
      </c>
    </row>
    <row r="2823" spans="1:2">
      <c r="A2823" s="4">
        <v>2818</v>
      </c>
      <c r="B2823" s="6" t="str">
        <f>"00729885"</f>
        <v>00729885</v>
      </c>
    </row>
    <row r="2824" spans="1:2">
      <c r="A2824" s="4">
        <v>2819</v>
      </c>
      <c r="B2824" s="6" t="str">
        <f>"00729961"</f>
        <v>00729961</v>
      </c>
    </row>
    <row r="2825" spans="1:2">
      <c r="A2825" s="4">
        <v>2820</v>
      </c>
      <c r="B2825" s="6" t="str">
        <f>"00730050"</f>
        <v>00730050</v>
      </c>
    </row>
    <row r="2826" spans="1:2">
      <c r="A2826" s="4">
        <v>2821</v>
      </c>
      <c r="B2826" s="6" t="str">
        <f>"00730077"</f>
        <v>00730077</v>
      </c>
    </row>
    <row r="2827" spans="1:2">
      <c r="A2827" s="4">
        <v>2822</v>
      </c>
      <c r="B2827" s="6" t="str">
        <f>"00730142"</f>
        <v>00730142</v>
      </c>
    </row>
    <row r="2828" spans="1:2">
      <c r="A2828" s="4">
        <v>2823</v>
      </c>
      <c r="B2828" s="6" t="str">
        <f>"00730200"</f>
        <v>00730200</v>
      </c>
    </row>
    <row r="2829" spans="1:2">
      <c r="A2829" s="4">
        <v>2824</v>
      </c>
      <c r="B2829" s="6" t="str">
        <f>"00730208"</f>
        <v>00730208</v>
      </c>
    </row>
    <row r="2830" spans="1:2">
      <c r="A2830" s="4">
        <v>2825</v>
      </c>
      <c r="B2830" s="6" t="str">
        <f>"00730214"</f>
        <v>00730214</v>
      </c>
    </row>
    <row r="2831" spans="1:2">
      <c r="A2831" s="4">
        <v>2826</v>
      </c>
      <c r="B2831" s="6" t="str">
        <f>"00730216"</f>
        <v>00730216</v>
      </c>
    </row>
    <row r="2832" spans="1:2">
      <c r="A2832" s="4">
        <v>2827</v>
      </c>
      <c r="B2832" s="6" t="str">
        <f>"00730243"</f>
        <v>00730243</v>
      </c>
    </row>
    <row r="2833" spans="1:2">
      <c r="A2833" s="4">
        <v>2828</v>
      </c>
      <c r="B2833" s="6" t="str">
        <f>"00730313"</f>
        <v>00730313</v>
      </c>
    </row>
    <row r="2834" spans="1:2">
      <c r="A2834" s="4">
        <v>2829</v>
      </c>
      <c r="B2834" s="6" t="str">
        <f>"00730324"</f>
        <v>00730324</v>
      </c>
    </row>
    <row r="2835" spans="1:2">
      <c r="A2835" s="4">
        <v>2830</v>
      </c>
      <c r="B2835" s="6" t="str">
        <f>"00730374"</f>
        <v>00730374</v>
      </c>
    </row>
    <row r="2836" spans="1:2">
      <c r="A2836" s="4">
        <v>2831</v>
      </c>
      <c r="B2836" s="6" t="str">
        <f>"00730426"</f>
        <v>00730426</v>
      </c>
    </row>
    <row r="2837" spans="1:2">
      <c r="A2837" s="4">
        <v>2832</v>
      </c>
      <c r="B2837" s="6" t="str">
        <f>"00730513"</f>
        <v>00730513</v>
      </c>
    </row>
    <row r="2838" spans="1:2">
      <c r="A2838" s="4">
        <v>2833</v>
      </c>
      <c r="B2838" s="6" t="str">
        <f>"00730522"</f>
        <v>00730522</v>
      </c>
    </row>
    <row r="2839" spans="1:2">
      <c r="A2839" s="4">
        <v>2834</v>
      </c>
      <c r="B2839" s="6" t="str">
        <f>"00730525"</f>
        <v>00730525</v>
      </c>
    </row>
    <row r="2840" spans="1:2">
      <c r="A2840" s="4">
        <v>2835</v>
      </c>
      <c r="B2840" s="6" t="str">
        <f>"00730563"</f>
        <v>00730563</v>
      </c>
    </row>
    <row r="2841" spans="1:2">
      <c r="A2841" s="4">
        <v>2836</v>
      </c>
      <c r="B2841" s="6" t="str">
        <f>"00730600"</f>
        <v>00730600</v>
      </c>
    </row>
    <row r="2842" spans="1:2">
      <c r="A2842" s="4">
        <v>2837</v>
      </c>
      <c r="B2842" s="6" t="str">
        <f>"00730607"</f>
        <v>00730607</v>
      </c>
    </row>
    <row r="2843" spans="1:2">
      <c r="A2843" s="4">
        <v>2838</v>
      </c>
      <c r="B2843" s="6" t="str">
        <f>"00730628"</f>
        <v>00730628</v>
      </c>
    </row>
    <row r="2844" spans="1:2">
      <c r="A2844" s="4">
        <v>2839</v>
      </c>
      <c r="B2844" s="6" t="str">
        <f>"00730633"</f>
        <v>00730633</v>
      </c>
    </row>
    <row r="2845" spans="1:2">
      <c r="A2845" s="4">
        <v>2840</v>
      </c>
      <c r="B2845" s="6" t="str">
        <f>"00730636"</f>
        <v>00730636</v>
      </c>
    </row>
    <row r="2846" spans="1:2">
      <c r="A2846" s="4">
        <v>2841</v>
      </c>
      <c r="B2846" s="6" t="str">
        <f>"00730637"</f>
        <v>00730637</v>
      </c>
    </row>
    <row r="2847" spans="1:2">
      <c r="A2847" s="4">
        <v>2842</v>
      </c>
      <c r="B2847" s="6" t="str">
        <f>"00730638"</f>
        <v>00730638</v>
      </c>
    </row>
    <row r="2848" spans="1:2">
      <c r="A2848" s="4">
        <v>2843</v>
      </c>
      <c r="B2848" s="6" t="str">
        <f>"00730703"</f>
        <v>00730703</v>
      </c>
    </row>
    <row r="2849" spans="1:2">
      <c r="A2849" s="4">
        <v>2844</v>
      </c>
      <c r="B2849" s="6" t="str">
        <f>"00730738"</f>
        <v>00730738</v>
      </c>
    </row>
    <row r="2850" spans="1:2">
      <c r="A2850" s="4">
        <v>2845</v>
      </c>
      <c r="B2850" s="6" t="str">
        <f>"00730779"</f>
        <v>00730779</v>
      </c>
    </row>
    <row r="2851" spans="1:2">
      <c r="A2851" s="4">
        <v>2846</v>
      </c>
      <c r="B2851" s="6" t="str">
        <f>"00730822"</f>
        <v>00730822</v>
      </c>
    </row>
    <row r="2852" spans="1:2">
      <c r="A2852" s="4">
        <v>2847</v>
      </c>
      <c r="B2852" s="6" t="str">
        <f>"00730924"</f>
        <v>00730924</v>
      </c>
    </row>
    <row r="2853" spans="1:2">
      <c r="A2853" s="4">
        <v>2848</v>
      </c>
      <c r="B2853" s="6" t="str">
        <f>"00730960"</f>
        <v>00730960</v>
      </c>
    </row>
    <row r="2854" spans="1:2">
      <c r="A2854" s="4">
        <v>2849</v>
      </c>
      <c r="B2854" s="6" t="str">
        <f>"00730973"</f>
        <v>00730973</v>
      </c>
    </row>
    <row r="2855" spans="1:2">
      <c r="A2855" s="4">
        <v>2850</v>
      </c>
      <c r="B2855" s="6" t="str">
        <f>"00731002"</f>
        <v>00731002</v>
      </c>
    </row>
    <row r="2856" spans="1:2">
      <c r="A2856" s="4">
        <v>2851</v>
      </c>
      <c r="B2856" s="6" t="str">
        <f>"00731063"</f>
        <v>00731063</v>
      </c>
    </row>
    <row r="2857" spans="1:2">
      <c r="A2857" s="4">
        <v>2852</v>
      </c>
      <c r="B2857" s="6" t="str">
        <f>"00731092"</f>
        <v>00731092</v>
      </c>
    </row>
    <row r="2858" spans="1:2">
      <c r="A2858" s="4">
        <v>2853</v>
      </c>
      <c r="B2858" s="6" t="str">
        <f>"00731174"</f>
        <v>00731174</v>
      </c>
    </row>
    <row r="2859" spans="1:2">
      <c r="A2859" s="4">
        <v>2854</v>
      </c>
      <c r="B2859" s="6" t="str">
        <f>"00731184"</f>
        <v>00731184</v>
      </c>
    </row>
    <row r="2860" spans="1:2">
      <c r="A2860" s="4">
        <v>2855</v>
      </c>
      <c r="B2860" s="6" t="str">
        <f>"00731204"</f>
        <v>00731204</v>
      </c>
    </row>
    <row r="2861" spans="1:2">
      <c r="A2861" s="4">
        <v>2856</v>
      </c>
      <c r="B2861" s="6" t="str">
        <f>"00731241"</f>
        <v>00731241</v>
      </c>
    </row>
    <row r="2862" spans="1:2">
      <c r="A2862" s="4">
        <v>2857</v>
      </c>
      <c r="B2862" s="6" t="str">
        <f>"00731248"</f>
        <v>00731248</v>
      </c>
    </row>
    <row r="2863" spans="1:2">
      <c r="A2863" s="4">
        <v>2858</v>
      </c>
      <c r="B2863" s="6" t="str">
        <f>"00731358"</f>
        <v>00731358</v>
      </c>
    </row>
    <row r="2864" spans="1:2">
      <c r="A2864" s="4">
        <v>2859</v>
      </c>
      <c r="B2864" s="6" t="str">
        <f>"00731366"</f>
        <v>00731366</v>
      </c>
    </row>
    <row r="2865" spans="1:2">
      <c r="A2865" s="4">
        <v>2860</v>
      </c>
      <c r="B2865" s="6" t="str">
        <f>"00731425"</f>
        <v>00731425</v>
      </c>
    </row>
    <row r="2866" spans="1:2">
      <c r="A2866" s="4">
        <v>2861</v>
      </c>
      <c r="B2866" s="6" t="str">
        <f>"00732560"</f>
        <v>00732560</v>
      </c>
    </row>
    <row r="2867" spans="1:2">
      <c r="A2867" s="4">
        <v>2862</v>
      </c>
      <c r="B2867" s="6" t="str">
        <f>"00732614"</f>
        <v>00732614</v>
      </c>
    </row>
    <row r="2868" spans="1:2">
      <c r="A2868" s="4">
        <v>2863</v>
      </c>
      <c r="B2868" s="6" t="str">
        <f>"00732618"</f>
        <v>00732618</v>
      </c>
    </row>
    <row r="2869" spans="1:2">
      <c r="A2869" s="4">
        <v>2864</v>
      </c>
      <c r="B2869" s="6" t="str">
        <f>"00732620"</f>
        <v>00732620</v>
      </c>
    </row>
    <row r="2870" spans="1:2">
      <c r="A2870" s="4">
        <v>2865</v>
      </c>
      <c r="B2870" s="6" t="str">
        <f>"00732621"</f>
        <v>00732621</v>
      </c>
    </row>
    <row r="2871" spans="1:2">
      <c r="A2871" s="4">
        <v>2866</v>
      </c>
      <c r="B2871" s="6" t="str">
        <f>"00732715"</f>
        <v>00732715</v>
      </c>
    </row>
    <row r="2872" spans="1:2">
      <c r="A2872" s="4">
        <v>2867</v>
      </c>
      <c r="B2872" s="6" t="str">
        <f>"00732750"</f>
        <v>00732750</v>
      </c>
    </row>
    <row r="2873" spans="1:2">
      <c r="A2873" s="4">
        <v>2868</v>
      </c>
      <c r="B2873" s="6" t="str">
        <f>"00732765"</f>
        <v>00732765</v>
      </c>
    </row>
    <row r="2874" spans="1:2">
      <c r="A2874" s="4">
        <v>2869</v>
      </c>
      <c r="B2874" s="6" t="str">
        <f>"00732774"</f>
        <v>00732774</v>
      </c>
    </row>
    <row r="2875" spans="1:2">
      <c r="A2875" s="4">
        <v>2870</v>
      </c>
      <c r="B2875" s="6" t="str">
        <f>"00732786"</f>
        <v>00732786</v>
      </c>
    </row>
    <row r="2876" spans="1:2">
      <c r="A2876" s="4">
        <v>2871</v>
      </c>
      <c r="B2876" s="6" t="str">
        <f>"00732790"</f>
        <v>00732790</v>
      </c>
    </row>
    <row r="2877" spans="1:2">
      <c r="A2877" s="4">
        <v>2872</v>
      </c>
      <c r="B2877" s="6" t="str">
        <f>"00732814"</f>
        <v>00732814</v>
      </c>
    </row>
    <row r="2878" spans="1:2">
      <c r="A2878" s="4">
        <v>2873</v>
      </c>
      <c r="B2878" s="6" t="str">
        <f>"00732820"</f>
        <v>00732820</v>
      </c>
    </row>
    <row r="2879" spans="1:2">
      <c r="A2879" s="4">
        <v>2874</v>
      </c>
      <c r="B2879" s="6" t="str">
        <f>"00732895"</f>
        <v>00732895</v>
      </c>
    </row>
    <row r="2880" spans="1:2">
      <c r="A2880" s="4">
        <v>2875</v>
      </c>
      <c r="B2880" s="6" t="str">
        <f>"00732934"</f>
        <v>00732934</v>
      </c>
    </row>
    <row r="2881" spans="1:2">
      <c r="A2881" s="4">
        <v>2876</v>
      </c>
      <c r="B2881" s="6" t="str">
        <f>"00732937"</f>
        <v>00732937</v>
      </c>
    </row>
    <row r="2882" spans="1:2">
      <c r="A2882" s="4">
        <v>2877</v>
      </c>
      <c r="B2882" s="6" t="str">
        <f>"00732951"</f>
        <v>00732951</v>
      </c>
    </row>
    <row r="2883" spans="1:2">
      <c r="A2883" s="4">
        <v>2878</v>
      </c>
      <c r="B2883" s="6" t="str">
        <f>"00733012"</f>
        <v>00733012</v>
      </c>
    </row>
    <row r="2884" spans="1:2">
      <c r="A2884" s="4">
        <v>2879</v>
      </c>
      <c r="B2884" s="6" t="str">
        <f>"00733041"</f>
        <v>00733041</v>
      </c>
    </row>
    <row r="2885" spans="1:2">
      <c r="A2885" s="4">
        <v>2880</v>
      </c>
      <c r="B2885" s="6" t="str">
        <f>"00733081"</f>
        <v>00733081</v>
      </c>
    </row>
    <row r="2886" spans="1:2">
      <c r="A2886" s="4">
        <v>2881</v>
      </c>
      <c r="B2886" s="6" t="str">
        <f>"00733101"</f>
        <v>00733101</v>
      </c>
    </row>
    <row r="2887" spans="1:2">
      <c r="A2887" s="4">
        <v>2882</v>
      </c>
      <c r="B2887" s="6" t="str">
        <f>"00733120"</f>
        <v>00733120</v>
      </c>
    </row>
    <row r="2888" spans="1:2">
      <c r="A2888" s="4">
        <v>2883</v>
      </c>
      <c r="B2888" s="6" t="str">
        <f>"00733121"</f>
        <v>00733121</v>
      </c>
    </row>
    <row r="2889" spans="1:2">
      <c r="A2889" s="4">
        <v>2884</v>
      </c>
      <c r="B2889" s="6" t="str">
        <f>"00733154"</f>
        <v>00733154</v>
      </c>
    </row>
    <row r="2890" spans="1:2">
      <c r="A2890" s="4">
        <v>2885</v>
      </c>
      <c r="B2890" s="6" t="str">
        <f>"00733155"</f>
        <v>00733155</v>
      </c>
    </row>
    <row r="2891" spans="1:2">
      <c r="A2891" s="4">
        <v>2886</v>
      </c>
      <c r="B2891" s="6" t="str">
        <f>"00733163"</f>
        <v>00733163</v>
      </c>
    </row>
    <row r="2892" spans="1:2">
      <c r="A2892" s="4">
        <v>2887</v>
      </c>
      <c r="B2892" s="6" t="str">
        <f>"00733223"</f>
        <v>00733223</v>
      </c>
    </row>
    <row r="2893" spans="1:2">
      <c r="A2893" s="4">
        <v>2888</v>
      </c>
      <c r="B2893" s="6" t="str">
        <f>"00733264"</f>
        <v>00733264</v>
      </c>
    </row>
    <row r="2894" spans="1:2">
      <c r="A2894" s="4">
        <v>2889</v>
      </c>
      <c r="B2894" s="6" t="str">
        <f>"00733288"</f>
        <v>00733288</v>
      </c>
    </row>
    <row r="2895" spans="1:2">
      <c r="A2895" s="4">
        <v>2890</v>
      </c>
      <c r="B2895" s="6" t="str">
        <f>"00733298"</f>
        <v>00733298</v>
      </c>
    </row>
    <row r="2896" spans="1:2">
      <c r="A2896" s="4">
        <v>2891</v>
      </c>
      <c r="B2896" s="6" t="str">
        <f>"00733392"</f>
        <v>00733392</v>
      </c>
    </row>
    <row r="2897" spans="1:2">
      <c r="A2897" s="4">
        <v>2892</v>
      </c>
      <c r="B2897" s="6" t="str">
        <f>"00733413"</f>
        <v>00733413</v>
      </c>
    </row>
    <row r="2898" spans="1:2">
      <c r="A2898" s="4">
        <v>2893</v>
      </c>
      <c r="B2898" s="6" t="str">
        <f>"00733437"</f>
        <v>00733437</v>
      </c>
    </row>
    <row r="2899" spans="1:2">
      <c r="A2899" s="4">
        <v>2894</v>
      </c>
      <c r="B2899" s="6" t="str">
        <f>"00733439"</f>
        <v>00733439</v>
      </c>
    </row>
    <row r="2900" spans="1:2">
      <c r="A2900" s="4">
        <v>2895</v>
      </c>
      <c r="B2900" s="6" t="str">
        <f>"00733450"</f>
        <v>00733450</v>
      </c>
    </row>
    <row r="2901" spans="1:2">
      <c r="A2901" s="4">
        <v>2896</v>
      </c>
      <c r="B2901" s="6" t="str">
        <f>"00733624"</f>
        <v>00733624</v>
      </c>
    </row>
    <row r="2902" spans="1:2">
      <c r="A2902" s="4">
        <v>2897</v>
      </c>
      <c r="B2902" s="6" t="str">
        <f>"00733629"</f>
        <v>00733629</v>
      </c>
    </row>
    <row r="2903" spans="1:2">
      <c r="A2903" s="4">
        <v>2898</v>
      </c>
      <c r="B2903" s="6" t="str">
        <f>"00733647"</f>
        <v>00733647</v>
      </c>
    </row>
    <row r="2904" spans="1:2">
      <c r="A2904" s="4">
        <v>2899</v>
      </c>
      <c r="B2904" s="6" t="str">
        <f>"00733680"</f>
        <v>00733680</v>
      </c>
    </row>
    <row r="2905" spans="1:2">
      <c r="A2905" s="4">
        <v>2900</v>
      </c>
      <c r="B2905" s="6" t="str">
        <f>"00733831"</f>
        <v>00733831</v>
      </c>
    </row>
    <row r="2906" spans="1:2">
      <c r="A2906" s="4">
        <v>2901</v>
      </c>
      <c r="B2906" s="6" t="str">
        <f>"00733900"</f>
        <v>00733900</v>
      </c>
    </row>
    <row r="2907" spans="1:2">
      <c r="A2907" s="4">
        <v>2902</v>
      </c>
      <c r="B2907" s="6" t="str">
        <f>"00733949"</f>
        <v>00733949</v>
      </c>
    </row>
    <row r="2908" spans="1:2">
      <c r="A2908" s="4">
        <v>2903</v>
      </c>
      <c r="B2908" s="6" t="str">
        <f>"00733958"</f>
        <v>00733958</v>
      </c>
    </row>
    <row r="2909" spans="1:2">
      <c r="A2909" s="4">
        <v>2904</v>
      </c>
      <c r="B2909" s="6" t="str">
        <f>"00734005"</f>
        <v>00734005</v>
      </c>
    </row>
    <row r="2910" spans="1:2">
      <c r="A2910" s="4">
        <v>2905</v>
      </c>
      <c r="B2910" s="6" t="str">
        <f>"00734017"</f>
        <v>00734017</v>
      </c>
    </row>
    <row r="2911" spans="1:2">
      <c r="A2911" s="4">
        <v>2906</v>
      </c>
      <c r="B2911" s="6" t="str">
        <f>"00734054"</f>
        <v>00734054</v>
      </c>
    </row>
    <row r="2912" spans="1:2">
      <c r="A2912" s="4">
        <v>2907</v>
      </c>
      <c r="B2912" s="6" t="str">
        <f>"00734103"</f>
        <v>00734103</v>
      </c>
    </row>
    <row r="2913" spans="1:2">
      <c r="A2913" s="4">
        <v>2908</v>
      </c>
      <c r="B2913" s="6" t="str">
        <f>"00734165"</f>
        <v>00734165</v>
      </c>
    </row>
    <row r="2914" spans="1:2">
      <c r="A2914" s="4">
        <v>2909</v>
      </c>
      <c r="B2914" s="6" t="str">
        <f>"00734186"</f>
        <v>00734186</v>
      </c>
    </row>
    <row r="2915" spans="1:2">
      <c r="A2915" s="4">
        <v>2910</v>
      </c>
      <c r="B2915" s="6" t="str">
        <f>"00734315"</f>
        <v>00734315</v>
      </c>
    </row>
    <row r="2916" spans="1:2">
      <c r="A2916" s="4">
        <v>2911</v>
      </c>
      <c r="B2916" s="6" t="str">
        <f>"00734379"</f>
        <v>00734379</v>
      </c>
    </row>
    <row r="2917" spans="1:2">
      <c r="A2917" s="4">
        <v>2912</v>
      </c>
      <c r="B2917" s="6" t="str">
        <f>"00734388"</f>
        <v>00734388</v>
      </c>
    </row>
    <row r="2918" spans="1:2">
      <c r="A2918" s="4">
        <v>2913</v>
      </c>
      <c r="B2918" s="6" t="str">
        <f>"00734475"</f>
        <v>00734475</v>
      </c>
    </row>
    <row r="2919" spans="1:2">
      <c r="A2919" s="4">
        <v>2914</v>
      </c>
      <c r="B2919" s="6" t="str">
        <f>"00734477"</f>
        <v>00734477</v>
      </c>
    </row>
    <row r="2920" spans="1:2">
      <c r="A2920" s="4">
        <v>2915</v>
      </c>
      <c r="B2920" s="6" t="str">
        <f>"00734507"</f>
        <v>00734507</v>
      </c>
    </row>
    <row r="2921" spans="1:2">
      <c r="A2921" s="4">
        <v>2916</v>
      </c>
      <c r="B2921" s="6" t="str">
        <f>"00734598"</f>
        <v>00734598</v>
      </c>
    </row>
    <row r="2922" spans="1:2">
      <c r="A2922" s="4">
        <v>2917</v>
      </c>
      <c r="B2922" s="6" t="str">
        <f>"00734634"</f>
        <v>00734634</v>
      </c>
    </row>
    <row r="2923" spans="1:2">
      <c r="A2923" s="4">
        <v>2918</v>
      </c>
      <c r="B2923" s="6" t="str">
        <f>"00734649"</f>
        <v>00734649</v>
      </c>
    </row>
    <row r="2924" spans="1:2">
      <c r="A2924" s="4">
        <v>2919</v>
      </c>
      <c r="B2924" s="6" t="str">
        <f>"00734679"</f>
        <v>00734679</v>
      </c>
    </row>
    <row r="2925" spans="1:2">
      <c r="A2925" s="4">
        <v>2920</v>
      </c>
      <c r="B2925" s="6" t="str">
        <f>"00734681"</f>
        <v>00734681</v>
      </c>
    </row>
    <row r="2926" spans="1:2">
      <c r="A2926" s="4">
        <v>2921</v>
      </c>
      <c r="B2926" s="6" t="str">
        <f>"00734712"</f>
        <v>00734712</v>
      </c>
    </row>
    <row r="2927" spans="1:2">
      <c r="A2927" s="4">
        <v>2922</v>
      </c>
      <c r="B2927" s="6" t="str">
        <f>"00734746"</f>
        <v>00734746</v>
      </c>
    </row>
    <row r="2928" spans="1:2">
      <c r="A2928" s="4">
        <v>2923</v>
      </c>
      <c r="B2928" s="6" t="str">
        <f>"00734753"</f>
        <v>00734753</v>
      </c>
    </row>
    <row r="2929" spans="1:2">
      <c r="A2929" s="4">
        <v>2924</v>
      </c>
      <c r="B2929" s="6" t="str">
        <f>"00734772"</f>
        <v>00734772</v>
      </c>
    </row>
    <row r="2930" spans="1:2">
      <c r="A2930" s="4">
        <v>2925</v>
      </c>
      <c r="B2930" s="6" t="str">
        <f>"00734828"</f>
        <v>00734828</v>
      </c>
    </row>
    <row r="2931" spans="1:2">
      <c r="A2931" s="4">
        <v>2926</v>
      </c>
      <c r="B2931" s="6" t="str">
        <f>"00734830"</f>
        <v>00734830</v>
      </c>
    </row>
    <row r="2932" spans="1:2">
      <c r="A2932" s="4">
        <v>2927</v>
      </c>
      <c r="B2932" s="6" t="str">
        <f>"00734843"</f>
        <v>00734843</v>
      </c>
    </row>
    <row r="2933" spans="1:2">
      <c r="A2933" s="4">
        <v>2928</v>
      </c>
      <c r="B2933" s="6" t="str">
        <f>"00734870"</f>
        <v>00734870</v>
      </c>
    </row>
    <row r="2934" spans="1:2">
      <c r="A2934" s="4">
        <v>2929</v>
      </c>
      <c r="B2934" s="6" t="str">
        <f>"00734892"</f>
        <v>00734892</v>
      </c>
    </row>
    <row r="2935" spans="1:2">
      <c r="A2935" s="4">
        <v>2930</v>
      </c>
      <c r="B2935" s="6" t="str">
        <f>"00734921"</f>
        <v>00734921</v>
      </c>
    </row>
    <row r="2936" spans="1:2">
      <c r="A2936" s="4">
        <v>2931</v>
      </c>
      <c r="B2936" s="6" t="str">
        <f>"00734940"</f>
        <v>00734940</v>
      </c>
    </row>
    <row r="2937" spans="1:2">
      <c r="A2937" s="4">
        <v>2932</v>
      </c>
      <c r="B2937" s="6" t="str">
        <f>"00734994"</f>
        <v>00734994</v>
      </c>
    </row>
    <row r="2938" spans="1:2">
      <c r="A2938" s="4">
        <v>2933</v>
      </c>
      <c r="B2938" s="6" t="str">
        <f>"00735009"</f>
        <v>00735009</v>
      </c>
    </row>
    <row r="2939" spans="1:2">
      <c r="A2939" s="4">
        <v>2934</v>
      </c>
      <c r="B2939" s="6" t="str">
        <f>"00735014"</f>
        <v>00735014</v>
      </c>
    </row>
    <row r="2940" spans="1:2">
      <c r="A2940" s="4">
        <v>2935</v>
      </c>
      <c r="B2940" s="6" t="str">
        <f>"00735017"</f>
        <v>00735017</v>
      </c>
    </row>
    <row r="2941" spans="1:2">
      <c r="A2941" s="4">
        <v>2936</v>
      </c>
      <c r="B2941" s="6" t="str">
        <f>"00735027"</f>
        <v>00735027</v>
      </c>
    </row>
    <row r="2942" spans="1:2">
      <c r="A2942" s="4">
        <v>2937</v>
      </c>
      <c r="B2942" s="6" t="str">
        <f>"00735051"</f>
        <v>00735051</v>
      </c>
    </row>
    <row r="2943" spans="1:2">
      <c r="A2943" s="4">
        <v>2938</v>
      </c>
      <c r="B2943" s="6" t="str">
        <f>"00735075"</f>
        <v>00735075</v>
      </c>
    </row>
    <row r="2944" spans="1:2">
      <c r="A2944" s="4">
        <v>2939</v>
      </c>
      <c r="B2944" s="6" t="str">
        <f>"00735084"</f>
        <v>00735084</v>
      </c>
    </row>
    <row r="2945" spans="1:2">
      <c r="A2945" s="4">
        <v>2940</v>
      </c>
      <c r="B2945" s="6" t="str">
        <f>"00735108"</f>
        <v>00735108</v>
      </c>
    </row>
    <row r="2946" spans="1:2">
      <c r="A2946" s="4">
        <v>2941</v>
      </c>
      <c r="B2946" s="6" t="str">
        <f>"00735118"</f>
        <v>00735118</v>
      </c>
    </row>
    <row r="2947" spans="1:2">
      <c r="A2947" s="4">
        <v>2942</v>
      </c>
      <c r="B2947" s="6" t="str">
        <f>"00735123"</f>
        <v>00735123</v>
      </c>
    </row>
    <row r="2948" spans="1:2">
      <c r="A2948" s="4">
        <v>2943</v>
      </c>
      <c r="B2948" s="6" t="str">
        <f>"00735155"</f>
        <v>00735155</v>
      </c>
    </row>
    <row r="2949" spans="1:2">
      <c r="A2949" s="4">
        <v>2944</v>
      </c>
      <c r="B2949" s="6" t="str">
        <f>"00735211"</f>
        <v>00735211</v>
      </c>
    </row>
    <row r="2950" spans="1:2">
      <c r="A2950" s="4">
        <v>2945</v>
      </c>
      <c r="B2950" s="6" t="str">
        <f>"00735244"</f>
        <v>00735244</v>
      </c>
    </row>
    <row r="2951" spans="1:2">
      <c r="A2951" s="4">
        <v>2946</v>
      </c>
      <c r="B2951" s="6" t="str">
        <f>"00735251"</f>
        <v>00735251</v>
      </c>
    </row>
    <row r="2952" spans="1:2">
      <c r="A2952" s="4">
        <v>2947</v>
      </c>
      <c r="B2952" s="6" t="str">
        <f>"00735256"</f>
        <v>00735256</v>
      </c>
    </row>
    <row r="2953" spans="1:2">
      <c r="A2953" s="4">
        <v>2948</v>
      </c>
      <c r="B2953" s="6" t="str">
        <f>"00735302"</f>
        <v>00735302</v>
      </c>
    </row>
    <row r="2954" spans="1:2">
      <c r="A2954" s="4">
        <v>2949</v>
      </c>
      <c r="B2954" s="6" t="str">
        <f>"00735307"</f>
        <v>00735307</v>
      </c>
    </row>
    <row r="2955" spans="1:2">
      <c r="A2955" s="4">
        <v>2950</v>
      </c>
      <c r="B2955" s="6" t="str">
        <f>"00735344"</f>
        <v>00735344</v>
      </c>
    </row>
    <row r="2956" spans="1:2">
      <c r="A2956" s="4">
        <v>2951</v>
      </c>
      <c r="B2956" s="6" t="str">
        <f>"00735347"</f>
        <v>00735347</v>
      </c>
    </row>
    <row r="2957" spans="1:2">
      <c r="A2957" s="4">
        <v>2952</v>
      </c>
      <c r="B2957" s="6" t="str">
        <f>"00735382"</f>
        <v>00735382</v>
      </c>
    </row>
    <row r="2958" spans="1:2">
      <c r="A2958" s="4">
        <v>2953</v>
      </c>
      <c r="B2958" s="6" t="str">
        <f>"00735402"</f>
        <v>00735402</v>
      </c>
    </row>
    <row r="2959" spans="1:2">
      <c r="A2959" s="4">
        <v>2954</v>
      </c>
      <c r="B2959" s="6" t="str">
        <f>"00735408"</f>
        <v>00735408</v>
      </c>
    </row>
    <row r="2960" spans="1:2">
      <c r="A2960" s="4">
        <v>2955</v>
      </c>
      <c r="B2960" s="6" t="str">
        <f>"00735415"</f>
        <v>00735415</v>
      </c>
    </row>
    <row r="2961" spans="1:2">
      <c r="A2961" s="4">
        <v>2956</v>
      </c>
      <c r="B2961" s="6" t="str">
        <f>"00735503"</f>
        <v>00735503</v>
      </c>
    </row>
    <row r="2962" spans="1:2">
      <c r="A2962" s="4">
        <v>2957</v>
      </c>
      <c r="B2962" s="6" t="str">
        <f>"00735511"</f>
        <v>00735511</v>
      </c>
    </row>
    <row r="2963" spans="1:2">
      <c r="A2963" s="4">
        <v>2958</v>
      </c>
      <c r="B2963" s="6" t="str">
        <f>"00735530"</f>
        <v>00735530</v>
      </c>
    </row>
    <row r="2964" spans="1:2">
      <c r="A2964" s="4">
        <v>2959</v>
      </c>
      <c r="B2964" s="6" t="str">
        <f>"00735590"</f>
        <v>00735590</v>
      </c>
    </row>
    <row r="2965" spans="1:2">
      <c r="A2965" s="4">
        <v>2960</v>
      </c>
      <c r="B2965" s="6" t="str">
        <f>"00735657"</f>
        <v>00735657</v>
      </c>
    </row>
    <row r="2966" spans="1:2">
      <c r="A2966" s="4">
        <v>2961</v>
      </c>
      <c r="B2966" s="6" t="str">
        <f>"00735665"</f>
        <v>00735665</v>
      </c>
    </row>
    <row r="2967" spans="1:2">
      <c r="A2967" s="4">
        <v>2962</v>
      </c>
      <c r="B2967" s="6" t="str">
        <f>"00735682"</f>
        <v>00735682</v>
      </c>
    </row>
    <row r="2968" spans="1:2">
      <c r="A2968" s="4">
        <v>2963</v>
      </c>
      <c r="B2968" s="6" t="str">
        <f>"00735696"</f>
        <v>00735696</v>
      </c>
    </row>
    <row r="2969" spans="1:2">
      <c r="A2969" s="4">
        <v>2964</v>
      </c>
      <c r="B2969" s="6" t="str">
        <f>"00735727"</f>
        <v>00735727</v>
      </c>
    </row>
    <row r="2970" spans="1:2">
      <c r="A2970" s="4">
        <v>2965</v>
      </c>
      <c r="B2970" s="6" t="str">
        <f>"00735730"</f>
        <v>00735730</v>
      </c>
    </row>
    <row r="2971" spans="1:2">
      <c r="A2971" s="4">
        <v>2966</v>
      </c>
      <c r="B2971" s="6" t="str">
        <f>"00735747"</f>
        <v>00735747</v>
      </c>
    </row>
    <row r="2972" spans="1:2">
      <c r="A2972" s="4">
        <v>2967</v>
      </c>
      <c r="B2972" s="6" t="str">
        <f>"00735778"</f>
        <v>00735778</v>
      </c>
    </row>
    <row r="2973" spans="1:2">
      <c r="A2973" s="4">
        <v>2968</v>
      </c>
      <c r="B2973" s="6" t="str">
        <f>"00735808"</f>
        <v>00735808</v>
      </c>
    </row>
    <row r="2974" spans="1:2">
      <c r="A2974" s="4">
        <v>2969</v>
      </c>
      <c r="B2974" s="6" t="str">
        <f>"00735851"</f>
        <v>00735851</v>
      </c>
    </row>
    <row r="2975" spans="1:2">
      <c r="A2975" s="4">
        <v>2970</v>
      </c>
      <c r="B2975" s="6" t="str">
        <f>"00735951"</f>
        <v>00735951</v>
      </c>
    </row>
    <row r="2976" spans="1:2">
      <c r="A2976" s="4">
        <v>2971</v>
      </c>
      <c r="B2976" s="6" t="str">
        <f>"00735971"</f>
        <v>00735971</v>
      </c>
    </row>
    <row r="2977" spans="1:2">
      <c r="A2977" s="4">
        <v>2972</v>
      </c>
      <c r="B2977" s="6" t="str">
        <f>"00735987"</f>
        <v>00735987</v>
      </c>
    </row>
    <row r="2978" spans="1:2">
      <c r="A2978" s="4">
        <v>2973</v>
      </c>
      <c r="B2978" s="6" t="str">
        <f>"00736008"</f>
        <v>00736008</v>
      </c>
    </row>
    <row r="2979" spans="1:2">
      <c r="A2979" s="4">
        <v>2974</v>
      </c>
      <c r="B2979" s="6" t="str">
        <f>"00736010"</f>
        <v>00736010</v>
      </c>
    </row>
    <row r="2980" spans="1:2">
      <c r="A2980" s="4">
        <v>2975</v>
      </c>
      <c r="B2980" s="6" t="str">
        <f>"00736016"</f>
        <v>00736016</v>
      </c>
    </row>
    <row r="2981" spans="1:2">
      <c r="A2981" s="4">
        <v>2976</v>
      </c>
      <c r="B2981" s="6" t="str">
        <f>"00736068"</f>
        <v>00736068</v>
      </c>
    </row>
    <row r="2982" spans="1:2">
      <c r="A2982" s="4">
        <v>2977</v>
      </c>
      <c r="B2982" s="6" t="str">
        <f>"00736073"</f>
        <v>00736073</v>
      </c>
    </row>
    <row r="2983" spans="1:2">
      <c r="A2983" s="4">
        <v>2978</v>
      </c>
      <c r="B2983" s="6" t="str">
        <f>"00736160"</f>
        <v>00736160</v>
      </c>
    </row>
    <row r="2984" spans="1:2">
      <c r="A2984" s="4">
        <v>2979</v>
      </c>
      <c r="B2984" s="6" t="str">
        <f>"00736165"</f>
        <v>00736165</v>
      </c>
    </row>
    <row r="2985" spans="1:2">
      <c r="A2985" s="4">
        <v>2980</v>
      </c>
      <c r="B2985" s="6" t="str">
        <f>"00736171"</f>
        <v>00736171</v>
      </c>
    </row>
    <row r="2986" spans="1:2">
      <c r="A2986" s="4">
        <v>2981</v>
      </c>
      <c r="B2986" s="6" t="str">
        <f>"00736177"</f>
        <v>00736177</v>
      </c>
    </row>
    <row r="2987" spans="1:2">
      <c r="A2987" s="4">
        <v>2982</v>
      </c>
      <c r="B2987" s="6" t="str">
        <f>"00736207"</f>
        <v>00736207</v>
      </c>
    </row>
    <row r="2988" spans="1:2">
      <c r="A2988" s="4">
        <v>2983</v>
      </c>
      <c r="B2988" s="6" t="str">
        <f>"00736210"</f>
        <v>00736210</v>
      </c>
    </row>
    <row r="2989" spans="1:2">
      <c r="A2989" s="4">
        <v>2984</v>
      </c>
      <c r="B2989" s="6" t="str">
        <f>"00736212"</f>
        <v>00736212</v>
      </c>
    </row>
    <row r="2990" spans="1:2">
      <c r="A2990" s="4">
        <v>2985</v>
      </c>
      <c r="B2990" s="6" t="str">
        <f>"00736215"</f>
        <v>00736215</v>
      </c>
    </row>
    <row r="2991" spans="1:2">
      <c r="A2991" s="4">
        <v>2986</v>
      </c>
      <c r="B2991" s="6" t="str">
        <f>"00736275"</f>
        <v>00736275</v>
      </c>
    </row>
    <row r="2992" spans="1:2">
      <c r="A2992" s="4">
        <v>2987</v>
      </c>
      <c r="B2992" s="6" t="str">
        <f>"00736357"</f>
        <v>00736357</v>
      </c>
    </row>
    <row r="2993" spans="1:2">
      <c r="A2993" s="4">
        <v>2988</v>
      </c>
      <c r="B2993" s="6" t="str">
        <f>"00736405"</f>
        <v>00736405</v>
      </c>
    </row>
    <row r="2994" spans="1:2">
      <c r="A2994" s="4">
        <v>2989</v>
      </c>
      <c r="B2994" s="6" t="str">
        <f>"00736410"</f>
        <v>00736410</v>
      </c>
    </row>
    <row r="2995" spans="1:2">
      <c r="A2995" s="4">
        <v>2990</v>
      </c>
      <c r="B2995" s="6" t="str">
        <f>"00736499"</f>
        <v>00736499</v>
      </c>
    </row>
    <row r="2996" spans="1:2">
      <c r="A2996" s="4">
        <v>2991</v>
      </c>
      <c r="B2996" s="6" t="str">
        <f>"00736574"</f>
        <v>00736574</v>
      </c>
    </row>
    <row r="2997" spans="1:2">
      <c r="A2997" s="4">
        <v>2992</v>
      </c>
      <c r="B2997" s="6" t="str">
        <f>"00736583"</f>
        <v>00736583</v>
      </c>
    </row>
    <row r="2998" spans="1:2">
      <c r="A2998" s="4">
        <v>2993</v>
      </c>
      <c r="B2998" s="6" t="str">
        <f>"00736586"</f>
        <v>00736586</v>
      </c>
    </row>
    <row r="2999" spans="1:2">
      <c r="A2999" s="4">
        <v>2994</v>
      </c>
      <c r="B2999" s="6" t="str">
        <f>"00736601"</f>
        <v>00736601</v>
      </c>
    </row>
    <row r="3000" spans="1:2">
      <c r="A3000" s="4">
        <v>2995</v>
      </c>
      <c r="B3000" s="6" t="str">
        <f>"00736607"</f>
        <v>00736607</v>
      </c>
    </row>
    <row r="3001" spans="1:2">
      <c r="A3001" s="4">
        <v>2996</v>
      </c>
      <c r="B3001" s="6" t="str">
        <f>"00736619"</f>
        <v>00736619</v>
      </c>
    </row>
    <row r="3002" spans="1:2">
      <c r="A3002" s="4">
        <v>2997</v>
      </c>
      <c r="B3002" s="6" t="str">
        <f>"00736660"</f>
        <v>00736660</v>
      </c>
    </row>
    <row r="3003" spans="1:2">
      <c r="A3003" s="4">
        <v>2998</v>
      </c>
      <c r="B3003" s="6" t="str">
        <f>"00736673"</f>
        <v>00736673</v>
      </c>
    </row>
    <row r="3004" spans="1:2">
      <c r="A3004" s="4">
        <v>2999</v>
      </c>
      <c r="B3004" s="6" t="str">
        <f>"00736676"</f>
        <v>00736676</v>
      </c>
    </row>
    <row r="3005" spans="1:2">
      <c r="A3005" s="4">
        <v>3000</v>
      </c>
      <c r="B3005" s="6" t="str">
        <f>"00736677"</f>
        <v>00736677</v>
      </c>
    </row>
    <row r="3006" spans="1:2">
      <c r="A3006" s="4">
        <v>3001</v>
      </c>
      <c r="B3006" s="6" t="str">
        <f>"00736697"</f>
        <v>00736697</v>
      </c>
    </row>
    <row r="3007" spans="1:2">
      <c r="A3007" s="4">
        <v>3002</v>
      </c>
      <c r="B3007" s="6" t="str">
        <f>"00736721"</f>
        <v>00736721</v>
      </c>
    </row>
    <row r="3008" spans="1:2">
      <c r="A3008" s="4">
        <v>3003</v>
      </c>
      <c r="B3008" s="6" t="str">
        <f>"00736729"</f>
        <v>00736729</v>
      </c>
    </row>
    <row r="3009" spans="1:2">
      <c r="A3009" s="4">
        <v>3004</v>
      </c>
      <c r="B3009" s="6" t="str">
        <f>"00736757"</f>
        <v>00736757</v>
      </c>
    </row>
    <row r="3010" spans="1:2">
      <c r="A3010" s="4">
        <v>3005</v>
      </c>
      <c r="B3010" s="6" t="str">
        <f>"00736793"</f>
        <v>00736793</v>
      </c>
    </row>
    <row r="3011" spans="1:2">
      <c r="A3011" s="4">
        <v>3006</v>
      </c>
      <c r="B3011" s="6" t="str">
        <f>"00736799"</f>
        <v>00736799</v>
      </c>
    </row>
    <row r="3012" spans="1:2">
      <c r="A3012" s="4">
        <v>3007</v>
      </c>
      <c r="B3012" s="6" t="str">
        <f>"00736809"</f>
        <v>00736809</v>
      </c>
    </row>
    <row r="3013" spans="1:2">
      <c r="A3013" s="4">
        <v>3008</v>
      </c>
      <c r="B3013" s="6" t="str">
        <f>"00736816"</f>
        <v>00736816</v>
      </c>
    </row>
    <row r="3014" spans="1:2">
      <c r="A3014" s="4">
        <v>3009</v>
      </c>
      <c r="B3014" s="6" t="str">
        <f>"00736826"</f>
        <v>00736826</v>
      </c>
    </row>
    <row r="3015" spans="1:2">
      <c r="A3015" s="4">
        <v>3010</v>
      </c>
      <c r="B3015" s="6" t="str">
        <f>"00736828"</f>
        <v>00736828</v>
      </c>
    </row>
    <row r="3016" spans="1:2">
      <c r="A3016" s="4">
        <v>3011</v>
      </c>
      <c r="B3016" s="6" t="str">
        <f>"00736920"</f>
        <v>00736920</v>
      </c>
    </row>
    <row r="3017" spans="1:2">
      <c r="A3017" s="4">
        <v>3012</v>
      </c>
      <c r="B3017" s="6" t="str">
        <f>"00736929"</f>
        <v>00736929</v>
      </c>
    </row>
    <row r="3018" spans="1:2">
      <c r="A3018" s="4">
        <v>3013</v>
      </c>
      <c r="B3018" s="6" t="str">
        <f>"00736972"</f>
        <v>00736972</v>
      </c>
    </row>
    <row r="3019" spans="1:2">
      <c r="A3019" s="4">
        <v>3014</v>
      </c>
      <c r="B3019" s="6" t="str">
        <f>"00737035"</f>
        <v>00737035</v>
      </c>
    </row>
    <row r="3020" spans="1:2">
      <c r="A3020" s="4">
        <v>3015</v>
      </c>
      <c r="B3020" s="6" t="str">
        <f>"00737123"</f>
        <v>00737123</v>
      </c>
    </row>
    <row r="3021" spans="1:2">
      <c r="A3021" s="4">
        <v>3016</v>
      </c>
      <c r="B3021" s="6" t="str">
        <f>"00737200"</f>
        <v>00737200</v>
      </c>
    </row>
    <row r="3022" spans="1:2">
      <c r="A3022" s="4">
        <v>3017</v>
      </c>
      <c r="B3022" s="6" t="str">
        <f>"00737207"</f>
        <v>00737207</v>
      </c>
    </row>
    <row r="3023" spans="1:2">
      <c r="A3023" s="4">
        <v>3018</v>
      </c>
      <c r="B3023" s="6" t="str">
        <f>"00737220"</f>
        <v>00737220</v>
      </c>
    </row>
    <row r="3024" spans="1:2">
      <c r="A3024" s="4">
        <v>3019</v>
      </c>
      <c r="B3024" s="6" t="str">
        <f>"00737268"</f>
        <v>00737268</v>
      </c>
    </row>
    <row r="3025" spans="1:2">
      <c r="A3025" s="4">
        <v>3020</v>
      </c>
      <c r="B3025" s="6" t="str">
        <f>"00737284"</f>
        <v>00737284</v>
      </c>
    </row>
    <row r="3026" spans="1:2">
      <c r="A3026" s="4">
        <v>3021</v>
      </c>
      <c r="B3026" s="6" t="str">
        <f>"00737302"</f>
        <v>00737302</v>
      </c>
    </row>
    <row r="3027" spans="1:2">
      <c r="A3027" s="4">
        <v>3022</v>
      </c>
      <c r="B3027" s="6" t="str">
        <f>"00737307"</f>
        <v>00737307</v>
      </c>
    </row>
    <row r="3028" spans="1:2">
      <c r="A3028" s="4">
        <v>3023</v>
      </c>
      <c r="B3028" s="6" t="str">
        <f>"00737310"</f>
        <v>00737310</v>
      </c>
    </row>
    <row r="3029" spans="1:2">
      <c r="A3029" s="4">
        <v>3024</v>
      </c>
      <c r="B3029" s="6" t="str">
        <f>"00737319"</f>
        <v>00737319</v>
      </c>
    </row>
    <row r="3030" spans="1:2">
      <c r="A3030" s="4">
        <v>3025</v>
      </c>
      <c r="B3030" s="6" t="str">
        <f>"00737349"</f>
        <v>00737349</v>
      </c>
    </row>
    <row r="3031" spans="1:2">
      <c r="A3031" s="4">
        <v>3026</v>
      </c>
      <c r="B3031" s="6" t="str">
        <f>"00737356"</f>
        <v>00737356</v>
      </c>
    </row>
    <row r="3032" spans="1:2">
      <c r="A3032" s="4">
        <v>3027</v>
      </c>
      <c r="B3032" s="6" t="str">
        <f>"00737377"</f>
        <v>00737377</v>
      </c>
    </row>
    <row r="3033" spans="1:2">
      <c r="A3033" s="4">
        <v>3028</v>
      </c>
      <c r="B3033" s="6" t="str">
        <f>"00737401"</f>
        <v>00737401</v>
      </c>
    </row>
    <row r="3034" spans="1:2">
      <c r="A3034" s="4">
        <v>3029</v>
      </c>
      <c r="B3034" s="6" t="str">
        <f>"00737403"</f>
        <v>00737403</v>
      </c>
    </row>
    <row r="3035" spans="1:2">
      <c r="A3035" s="4">
        <v>3030</v>
      </c>
      <c r="B3035" s="6" t="str">
        <f>"00737406"</f>
        <v>00737406</v>
      </c>
    </row>
    <row r="3036" spans="1:2">
      <c r="A3036" s="4">
        <v>3031</v>
      </c>
      <c r="B3036" s="6" t="str">
        <f>"00737409"</f>
        <v>00737409</v>
      </c>
    </row>
    <row r="3037" spans="1:2">
      <c r="A3037" s="4">
        <v>3032</v>
      </c>
      <c r="B3037" s="6" t="str">
        <f>"00737451"</f>
        <v>00737451</v>
      </c>
    </row>
    <row r="3038" spans="1:2">
      <c r="A3038" s="4">
        <v>3033</v>
      </c>
      <c r="B3038" s="6" t="str">
        <f>"00737452"</f>
        <v>00737452</v>
      </c>
    </row>
    <row r="3039" spans="1:2">
      <c r="A3039" s="4">
        <v>3034</v>
      </c>
      <c r="B3039" s="6" t="str">
        <f>"00737460"</f>
        <v>00737460</v>
      </c>
    </row>
    <row r="3040" spans="1:2">
      <c r="A3040" s="4">
        <v>3035</v>
      </c>
      <c r="B3040" s="6" t="str">
        <f>"00737486"</f>
        <v>00737486</v>
      </c>
    </row>
    <row r="3041" spans="1:2">
      <c r="A3041" s="4">
        <v>3036</v>
      </c>
      <c r="B3041" s="6" t="str">
        <f>"00737518"</f>
        <v>00737518</v>
      </c>
    </row>
    <row r="3042" spans="1:2">
      <c r="A3042" s="4">
        <v>3037</v>
      </c>
      <c r="B3042" s="6" t="str">
        <f>"00737570"</f>
        <v>00737570</v>
      </c>
    </row>
    <row r="3043" spans="1:2">
      <c r="A3043" s="4">
        <v>3038</v>
      </c>
      <c r="B3043" s="6" t="str">
        <f>"00737572"</f>
        <v>00737572</v>
      </c>
    </row>
    <row r="3044" spans="1:2">
      <c r="A3044" s="4">
        <v>3039</v>
      </c>
      <c r="B3044" s="6" t="str">
        <f>"00737597"</f>
        <v>00737597</v>
      </c>
    </row>
    <row r="3045" spans="1:2">
      <c r="A3045" s="4">
        <v>3040</v>
      </c>
      <c r="B3045" s="6" t="str">
        <f>"00737611"</f>
        <v>00737611</v>
      </c>
    </row>
    <row r="3046" spans="1:2">
      <c r="A3046" s="4">
        <v>3041</v>
      </c>
      <c r="B3046" s="6" t="str">
        <f>"00737621"</f>
        <v>00737621</v>
      </c>
    </row>
    <row r="3047" spans="1:2">
      <c r="A3047" s="4">
        <v>3042</v>
      </c>
      <c r="B3047" s="6" t="str">
        <f>"00737638"</f>
        <v>00737638</v>
      </c>
    </row>
    <row r="3048" spans="1:2">
      <c r="A3048" s="4">
        <v>3043</v>
      </c>
      <c r="B3048" s="6" t="str">
        <f>"00737640"</f>
        <v>00737640</v>
      </c>
    </row>
    <row r="3049" spans="1:2">
      <c r="A3049" s="4">
        <v>3044</v>
      </c>
      <c r="B3049" s="6" t="str">
        <f>"00737643"</f>
        <v>00737643</v>
      </c>
    </row>
    <row r="3050" spans="1:2">
      <c r="A3050" s="4">
        <v>3045</v>
      </c>
      <c r="B3050" s="6" t="str">
        <f>"00737644"</f>
        <v>00737644</v>
      </c>
    </row>
    <row r="3051" spans="1:2">
      <c r="A3051" s="4">
        <v>3046</v>
      </c>
      <c r="B3051" s="6" t="str">
        <f>"00737661"</f>
        <v>00737661</v>
      </c>
    </row>
    <row r="3052" spans="1:2">
      <c r="A3052" s="4">
        <v>3047</v>
      </c>
      <c r="B3052" s="6" t="str">
        <f>"00737677"</f>
        <v>00737677</v>
      </c>
    </row>
    <row r="3053" spans="1:2">
      <c r="A3053" s="4">
        <v>3048</v>
      </c>
      <c r="B3053" s="6" t="str">
        <f>"00737752"</f>
        <v>00737752</v>
      </c>
    </row>
    <row r="3054" spans="1:2">
      <c r="A3054" s="4">
        <v>3049</v>
      </c>
      <c r="B3054" s="6" t="str">
        <f>"00737765"</f>
        <v>00737765</v>
      </c>
    </row>
    <row r="3055" spans="1:2">
      <c r="A3055" s="4">
        <v>3050</v>
      </c>
      <c r="B3055" s="6" t="str">
        <f>"00737784"</f>
        <v>00737784</v>
      </c>
    </row>
    <row r="3056" spans="1:2">
      <c r="A3056" s="4">
        <v>3051</v>
      </c>
      <c r="B3056" s="6" t="str">
        <f>"00737786"</f>
        <v>00737786</v>
      </c>
    </row>
    <row r="3057" spans="1:2">
      <c r="A3057" s="4">
        <v>3052</v>
      </c>
      <c r="B3057" s="6" t="str">
        <f>"00737799"</f>
        <v>00737799</v>
      </c>
    </row>
    <row r="3058" spans="1:2">
      <c r="A3058" s="4">
        <v>3053</v>
      </c>
      <c r="B3058" s="6" t="str">
        <f>"00737811"</f>
        <v>00737811</v>
      </c>
    </row>
    <row r="3059" spans="1:2">
      <c r="A3059" s="4">
        <v>3054</v>
      </c>
      <c r="B3059" s="6" t="str">
        <f>"00737824"</f>
        <v>00737824</v>
      </c>
    </row>
    <row r="3060" spans="1:2">
      <c r="A3060" s="4">
        <v>3055</v>
      </c>
      <c r="B3060" s="6" t="str">
        <f>"00737832"</f>
        <v>00737832</v>
      </c>
    </row>
    <row r="3061" spans="1:2">
      <c r="A3061" s="4">
        <v>3056</v>
      </c>
      <c r="B3061" s="6" t="str">
        <f>"00737833"</f>
        <v>00737833</v>
      </c>
    </row>
    <row r="3062" spans="1:2">
      <c r="A3062" s="4">
        <v>3057</v>
      </c>
      <c r="B3062" s="6" t="str">
        <f>"00737844"</f>
        <v>00737844</v>
      </c>
    </row>
    <row r="3063" spans="1:2">
      <c r="A3063" s="4">
        <v>3058</v>
      </c>
      <c r="B3063" s="6" t="str">
        <f>"00737851"</f>
        <v>00737851</v>
      </c>
    </row>
    <row r="3064" spans="1:2">
      <c r="A3064" s="4">
        <v>3059</v>
      </c>
      <c r="B3064" s="6" t="str">
        <f>"00737874"</f>
        <v>00737874</v>
      </c>
    </row>
    <row r="3065" spans="1:2">
      <c r="A3065" s="4">
        <v>3060</v>
      </c>
      <c r="B3065" s="6" t="str">
        <f>"00737940"</f>
        <v>00737940</v>
      </c>
    </row>
    <row r="3066" spans="1:2">
      <c r="A3066" s="4">
        <v>3061</v>
      </c>
      <c r="B3066" s="6" t="str">
        <f>"00737941"</f>
        <v>00737941</v>
      </c>
    </row>
    <row r="3067" spans="1:2">
      <c r="A3067" s="4">
        <v>3062</v>
      </c>
      <c r="B3067" s="6" t="str">
        <f>"00737949"</f>
        <v>00737949</v>
      </c>
    </row>
    <row r="3068" spans="1:2">
      <c r="A3068" s="4">
        <v>3063</v>
      </c>
      <c r="B3068" s="6" t="str">
        <f>"00737951"</f>
        <v>00737951</v>
      </c>
    </row>
    <row r="3069" spans="1:2">
      <c r="A3069" s="4">
        <v>3064</v>
      </c>
      <c r="B3069" s="6" t="str">
        <f>"00737975"</f>
        <v>00737975</v>
      </c>
    </row>
    <row r="3070" spans="1:2">
      <c r="A3070" s="4">
        <v>3065</v>
      </c>
      <c r="B3070" s="6" t="str">
        <f>"00737977"</f>
        <v>00737977</v>
      </c>
    </row>
    <row r="3071" spans="1:2">
      <c r="A3071" s="4">
        <v>3066</v>
      </c>
      <c r="B3071" s="6" t="str">
        <f>"00738000"</f>
        <v>00738000</v>
      </c>
    </row>
    <row r="3072" spans="1:2">
      <c r="A3072" s="4">
        <v>3067</v>
      </c>
      <c r="B3072" s="6" t="str">
        <f>"00738015"</f>
        <v>00738015</v>
      </c>
    </row>
    <row r="3073" spans="1:2">
      <c r="A3073" s="4">
        <v>3068</v>
      </c>
      <c r="B3073" s="6" t="str">
        <f>"00738039"</f>
        <v>00738039</v>
      </c>
    </row>
    <row r="3074" spans="1:2">
      <c r="A3074" s="4">
        <v>3069</v>
      </c>
      <c r="B3074" s="6" t="str">
        <f>"00738041"</f>
        <v>00738041</v>
      </c>
    </row>
    <row r="3075" spans="1:2">
      <c r="A3075" s="4">
        <v>3070</v>
      </c>
      <c r="B3075" s="6" t="str">
        <f>"00738044"</f>
        <v>00738044</v>
      </c>
    </row>
    <row r="3076" spans="1:2">
      <c r="A3076" s="4">
        <v>3071</v>
      </c>
      <c r="B3076" s="6" t="str">
        <f>"00738048"</f>
        <v>00738048</v>
      </c>
    </row>
    <row r="3077" spans="1:2">
      <c r="A3077" s="4">
        <v>3072</v>
      </c>
      <c r="B3077" s="6" t="str">
        <f>"00738075"</f>
        <v>00738075</v>
      </c>
    </row>
    <row r="3078" spans="1:2">
      <c r="A3078" s="4">
        <v>3073</v>
      </c>
      <c r="B3078" s="6" t="str">
        <f>"00738079"</f>
        <v>00738079</v>
      </c>
    </row>
    <row r="3079" spans="1:2">
      <c r="A3079" s="4">
        <v>3074</v>
      </c>
      <c r="B3079" s="6" t="str">
        <f>"00738098"</f>
        <v>00738098</v>
      </c>
    </row>
    <row r="3080" spans="1:2">
      <c r="A3080" s="4">
        <v>3075</v>
      </c>
      <c r="B3080" s="6" t="str">
        <f>"00738108"</f>
        <v>00738108</v>
      </c>
    </row>
    <row r="3081" spans="1:2">
      <c r="A3081" s="4">
        <v>3076</v>
      </c>
      <c r="B3081" s="6" t="str">
        <f>"00738121"</f>
        <v>00738121</v>
      </c>
    </row>
    <row r="3082" spans="1:2">
      <c r="A3082" s="4">
        <v>3077</v>
      </c>
      <c r="B3082" s="6" t="str">
        <f>"00738126"</f>
        <v>00738126</v>
      </c>
    </row>
    <row r="3083" spans="1:2">
      <c r="A3083" s="4">
        <v>3078</v>
      </c>
      <c r="B3083" s="6" t="str">
        <f>"00738141"</f>
        <v>00738141</v>
      </c>
    </row>
    <row r="3084" spans="1:2">
      <c r="A3084" s="4">
        <v>3079</v>
      </c>
      <c r="B3084" s="6" t="str">
        <f>"00738180"</f>
        <v>00738180</v>
      </c>
    </row>
    <row r="3085" spans="1:2">
      <c r="A3085" s="4">
        <v>3080</v>
      </c>
      <c r="B3085" s="6" t="str">
        <f>"00738216"</f>
        <v>00738216</v>
      </c>
    </row>
    <row r="3086" spans="1:2">
      <c r="A3086" s="4">
        <v>3081</v>
      </c>
      <c r="B3086" s="6" t="str">
        <f>"00738246"</f>
        <v>00738246</v>
      </c>
    </row>
    <row r="3087" spans="1:2">
      <c r="A3087" s="4">
        <v>3082</v>
      </c>
      <c r="B3087" s="6" t="str">
        <f>"00738261"</f>
        <v>00738261</v>
      </c>
    </row>
    <row r="3088" spans="1:2">
      <c r="A3088" s="4">
        <v>3083</v>
      </c>
      <c r="B3088" s="6" t="str">
        <f>"00738315"</f>
        <v>00738315</v>
      </c>
    </row>
    <row r="3089" spans="1:2">
      <c r="A3089" s="4">
        <v>3084</v>
      </c>
      <c r="B3089" s="6" t="str">
        <f>"00738317"</f>
        <v>00738317</v>
      </c>
    </row>
    <row r="3090" spans="1:2">
      <c r="A3090" s="4">
        <v>3085</v>
      </c>
      <c r="B3090" s="6" t="str">
        <f>"00738327"</f>
        <v>00738327</v>
      </c>
    </row>
    <row r="3091" spans="1:2">
      <c r="A3091" s="4">
        <v>3086</v>
      </c>
      <c r="B3091" s="6" t="str">
        <f>"00738330"</f>
        <v>00738330</v>
      </c>
    </row>
    <row r="3092" spans="1:2">
      <c r="A3092" s="4">
        <v>3087</v>
      </c>
      <c r="B3092" s="6" t="str">
        <f>"00738361"</f>
        <v>00738361</v>
      </c>
    </row>
    <row r="3093" spans="1:2">
      <c r="A3093" s="4">
        <v>3088</v>
      </c>
      <c r="B3093" s="6" t="str">
        <f>"00738366"</f>
        <v>00738366</v>
      </c>
    </row>
    <row r="3094" spans="1:2">
      <c r="A3094" s="4">
        <v>3089</v>
      </c>
      <c r="B3094" s="6" t="str">
        <f>"00738377"</f>
        <v>00738377</v>
      </c>
    </row>
    <row r="3095" spans="1:2">
      <c r="A3095" s="4">
        <v>3090</v>
      </c>
      <c r="B3095" s="6" t="str">
        <f>"00738380"</f>
        <v>00738380</v>
      </c>
    </row>
    <row r="3096" spans="1:2">
      <c r="A3096" s="4">
        <v>3091</v>
      </c>
      <c r="B3096" s="6" t="str">
        <f>"00738408"</f>
        <v>00738408</v>
      </c>
    </row>
    <row r="3097" spans="1:2">
      <c r="A3097" s="4">
        <v>3092</v>
      </c>
      <c r="B3097" s="6" t="str">
        <f>"00738427"</f>
        <v>00738427</v>
      </c>
    </row>
    <row r="3098" spans="1:2">
      <c r="A3098" s="4">
        <v>3093</v>
      </c>
      <c r="B3098" s="6" t="str">
        <f>"00738481"</f>
        <v>00738481</v>
      </c>
    </row>
    <row r="3099" spans="1:2">
      <c r="A3099" s="4">
        <v>3094</v>
      </c>
      <c r="B3099" s="6" t="str">
        <f>"00738514"</f>
        <v>00738514</v>
      </c>
    </row>
    <row r="3100" spans="1:2">
      <c r="A3100" s="4">
        <v>3095</v>
      </c>
      <c r="B3100" s="6" t="str">
        <f>"00738519"</f>
        <v>00738519</v>
      </c>
    </row>
    <row r="3101" spans="1:2">
      <c r="A3101" s="4">
        <v>3096</v>
      </c>
      <c r="B3101" s="6" t="str">
        <f>"00738547"</f>
        <v>00738547</v>
      </c>
    </row>
    <row r="3102" spans="1:2">
      <c r="A3102" s="4">
        <v>3097</v>
      </c>
      <c r="B3102" s="6" t="str">
        <f>"00738574"</f>
        <v>00738574</v>
      </c>
    </row>
    <row r="3103" spans="1:2">
      <c r="A3103" s="4">
        <v>3098</v>
      </c>
      <c r="B3103" s="6" t="str">
        <f>"00738580"</f>
        <v>00738580</v>
      </c>
    </row>
    <row r="3104" spans="1:2">
      <c r="A3104" s="4">
        <v>3099</v>
      </c>
      <c r="B3104" s="6" t="str">
        <f>"00738598"</f>
        <v>00738598</v>
      </c>
    </row>
    <row r="3105" spans="1:2">
      <c r="A3105" s="4">
        <v>3100</v>
      </c>
      <c r="B3105" s="6" t="str">
        <f>"00738602"</f>
        <v>00738602</v>
      </c>
    </row>
    <row r="3106" spans="1:2">
      <c r="A3106" s="4">
        <v>3101</v>
      </c>
      <c r="B3106" s="6" t="str">
        <f>"00738608"</f>
        <v>00738608</v>
      </c>
    </row>
    <row r="3107" spans="1:2">
      <c r="A3107" s="4">
        <v>3102</v>
      </c>
      <c r="B3107" s="6" t="str">
        <f>"00738618"</f>
        <v>00738618</v>
      </c>
    </row>
    <row r="3108" spans="1:2">
      <c r="A3108" s="4">
        <v>3103</v>
      </c>
      <c r="B3108" s="6" t="str">
        <f>"00738701"</f>
        <v>00738701</v>
      </c>
    </row>
    <row r="3109" spans="1:2">
      <c r="A3109" s="4">
        <v>3104</v>
      </c>
      <c r="B3109" s="6" t="str">
        <f>"00738713"</f>
        <v>00738713</v>
      </c>
    </row>
    <row r="3110" spans="1:2">
      <c r="A3110" s="4">
        <v>3105</v>
      </c>
      <c r="B3110" s="6" t="str">
        <f>"00738754"</f>
        <v>00738754</v>
      </c>
    </row>
    <row r="3111" spans="1:2">
      <c r="A3111" s="4">
        <v>3106</v>
      </c>
      <c r="B3111" s="6" t="str">
        <f>"00738784"</f>
        <v>00738784</v>
      </c>
    </row>
    <row r="3112" spans="1:2">
      <c r="A3112" s="4">
        <v>3107</v>
      </c>
      <c r="B3112" s="6" t="str">
        <f>"00738791"</f>
        <v>00738791</v>
      </c>
    </row>
    <row r="3113" spans="1:2">
      <c r="A3113" s="4">
        <v>3108</v>
      </c>
      <c r="B3113" s="6" t="str">
        <f>"00738808"</f>
        <v>00738808</v>
      </c>
    </row>
    <row r="3114" spans="1:2">
      <c r="A3114" s="4">
        <v>3109</v>
      </c>
      <c r="B3114" s="6" t="str">
        <f>"00738818"</f>
        <v>00738818</v>
      </c>
    </row>
    <row r="3115" spans="1:2">
      <c r="A3115" s="4">
        <v>3110</v>
      </c>
      <c r="B3115" s="6" t="str">
        <f>"00738837"</f>
        <v>00738837</v>
      </c>
    </row>
    <row r="3116" spans="1:2">
      <c r="A3116" s="4">
        <v>3111</v>
      </c>
      <c r="B3116" s="6" t="str">
        <f>"00738838"</f>
        <v>00738838</v>
      </c>
    </row>
    <row r="3117" spans="1:2">
      <c r="A3117" s="4">
        <v>3112</v>
      </c>
      <c r="B3117" s="6" t="str">
        <f>"00738852"</f>
        <v>00738852</v>
      </c>
    </row>
    <row r="3118" spans="1:2">
      <c r="A3118" s="4">
        <v>3113</v>
      </c>
      <c r="B3118" s="6" t="str">
        <f>"00738857"</f>
        <v>00738857</v>
      </c>
    </row>
    <row r="3119" spans="1:2">
      <c r="A3119" s="4">
        <v>3114</v>
      </c>
      <c r="B3119" s="6" t="str">
        <f>"00738889"</f>
        <v>00738889</v>
      </c>
    </row>
    <row r="3120" spans="1:2">
      <c r="A3120" s="4">
        <v>3115</v>
      </c>
      <c r="B3120" s="6" t="str">
        <f>"00738895"</f>
        <v>00738895</v>
      </c>
    </row>
    <row r="3121" spans="1:2">
      <c r="A3121" s="4">
        <v>3116</v>
      </c>
      <c r="B3121" s="6" t="str">
        <f>"00738913"</f>
        <v>00738913</v>
      </c>
    </row>
    <row r="3122" spans="1:2">
      <c r="A3122" s="4">
        <v>3117</v>
      </c>
      <c r="B3122" s="6" t="str">
        <f>"00738973"</f>
        <v>00738973</v>
      </c>
    </row>
    <row r="3123" spans="1:2">
      <c r="A3123" s="4">
        <v>3118</v>
      </c>
      <c r="B3123" s="6" t="str">
        <f>"00739004"</f>
        <v>00739004</v>
      </c>
    </row>
    <row r="3124" spans="1:2">
      <c r="A3124" s="4">
        <v>3119</v>
      </c>
      <c r="B3124" s="6" t="str">
        <f>"00739041"</f>
        <v>00739041</v>
      </c>
    </row>
    <row r="3125" spans="1:2">
      <c r="A3125" s="4">
        <v>3120</v>
      </c>
      <c r="B3125" s="6" t="str">
        <f>"00739050"</f>
        <v>00739050</v>
      </c>
    </row>
    <row r="3126" spans="1:2">
      <c r="A3126" s="4">
        <v>3121</v>
      </c>
      <c r="B3126" s="6" t="str">
        <f>"00739062"</f>
        <v>00739062</v>
      </c>
    </row>
    <row r="3127" spans="1:2">
      <c r="A3127" s="4">
        <v>3122</v>
      </c>
      <c r="B3127" s="6" t="str">
        <f>"00739103"</f>
        <v>00739103</v>
      </c>
    </row>
    <row r="3128" spans="1:2">
      <c r="A3128" s="4">
        <v>3123</v>
      </c>
      <c r="B3128" s="6" t="str">
        <f>"00739159"</f>
        <v>00739159</v>
      </c>
    </row>
    <row r="3129" spans="1:2">
      <c r="A3129" s="4">
        <v>3124</v>
      </c>
      <c r="B3129" s="6" t="str">
        <f>"00739181"</f>
        <v>00739181</v>
      </c>
    </row>
    <row r="3130" spans="1:2">
      <c r="A3130" s="4">
        <v>3125</v>
      </c>
      <c r="B3130" s="6" t="str">
        <f>"00739197"</f>
        <v>00739197</v>
      </c>
    </row>
    <row r="3131" spans="1:2">
      <c r="A3131" s="4">
        <v>3126</v>
      </c>
      <c r="B3131" s="6" t="str">
        <f>"00739210"</f>
        <v>00739210</v>
      </c>
    </row>
    <row r="3132" spans="1:2">
      <c r="A3132" s="4">
        <v>3127</v>
      </c>
      <c r="B3132" s="6" t="str">
        <f>"00739233"</f>
        <v>00739233</v>
      </c>
    </row>
    <row r="3133" spans="1:2">
      <c r="A3133" s="4">
        <v>3128</v>
      </c>
      <c r="B3133" s="6" t="str">
        <f>"00739274"</f>
        <v>00739274</v>
      </c>
    </row>
    <row r="3134" spans="1:2">
      <c r="A3134" s="4">
        <v>3129</v>
      </c>
      <c r="B3134" s="6" t="str">
        <f>"00739291"</f>
        <v>00739291</v>
      </c>
    </row>
    <row r="3135" spans="1:2">
      <c r="A3135" s="4">
        <v>3130</v>
      </c>
      <c r="B3135" s="6" t="str">
        <f>"00739310"</f>
        <v>00739310</v>
      </c>
    </row>
    <row r="3136" spans="1:2">
      <c r="A3136" s="4">
        <v>3131</v>
      </c>
      <c r="B3136" s="6" t="str">
        <f>"00739331"</f>
        <v>00739331</v>
      </c>
    </row>
    <row r="3137" spans="1:2">
      <c r="A3137" s="4">
        <v>3132</v>
      </c>
      <c r="B3137" s="6" t="str">
        <f>"00739340"</f>
        <v>00739340</v>
      </c>
    </row>
    <row r="3138" spans="1:2">
      <c r="A3138" s="4">
        <v>3133</v>
      </c>
      <c r="B3138" s="6" t="str">
        <f>"00739346"</f>
        <v>00739346</v>
      </c>
    </row>
    <row r="3139" spans="1:2">
      <c r="A3139" s="4">
        <v>3134</v>
      </c>
      <c r="B3139" s="6" t="str">
        <f>"00739352"</f>
        <v>00739352</v>
      </c>
    </row>
    <row r="3140" spans="1:2">
      <c r="A3140" s="4">
        <v>3135</v>
      </c>
      <c r="B3140" s="6" t="str">
        <f>"00739360"</f>
        <v>00739360</v>
      </c>
    </row>
    <row r="3141" spans="1:2">
      <c r="A3141" s="4">
        <v>3136</v>
      </c>
      <c r="B3141" s="6" t="str">
        <f>"00739381"</f>
        <v>00739381</v>
      </c>
    </row>
    <row r="3142" spans="1:2">
      <c r="A3142" s="4">
        <v>3137</v>
      </c>
      <c r="B3142" s="6" t="str">
        <f>"00739408"</f>
        <v>00739408</v>
      </c>
    </row>
    <row r="3143" spans="1:2">
      <c r="A3143" s="4">
        <v>3138</v>
      </c>
      <c r="B3143" s="6" t="str">
        <f>"00739416"</f>
        <v>00739416</v>
      </c>
    </row>
    <row r="3144" spans="1:2">
      <c r="A3144" s="4">
        <v>3139</v>
      </c>
      <c r="B3144" s="6" t="str">
        <f>"00739440"</f>
        <v>00739440</v>
      </c>
    </row>
    <row r="3145" spans="1:2">
      <c r="A3145" s="4">
        <v>3140</v>
      </c>
      <c r="B3145" s="6" t="str">
        <f>"00739478"</f>
        <v>00739478</v>
      </c>
    </row>
    <row r="3146" spans="1:2">
      <c r="A3146" s="4">
        <v>3141</v>
      </c>
      <c r="B3146" s="6" t="str">
        <f>"00739498"</f>
        <v>00739498</v>
      </c>
    </row>
    <row r="3147" spans="1:2">
      <c r="A3147" s="4">
        <v>3142</v>
      </c>
      <c r="B3147" s="6" t="str">
        <f>"00739622"</f>
        <v>00739622</v>
      </c>
    </row>
    <row r="3148" spans="1:2">
      <c r="A3148" s="4">
        <v>3143</v>
      </c>
      <c r="B3148" s="6" t="str">
        <f>"00739632"</f>
        <v>00739632</v>
      </c>
    </row>
    <row r="3149" spans="1:2">
      <c r="A3149" s="4">
        <v>3144</v>
      </c>
      <c r="B3149" s="6" t="str">
        <f>"00739665"</f>
        <v>00739665</v>
      </c>
    </row>
    <row r="3150" spans="1:2">
      <c r="A3150" s="4">
        <v>3145</v>
      </c>
      <c r="B3150" s="6" t="str">
        <f>"00739668"</f>
        <v>00739668</v>
      </c>
    </row>
    <row r="3151" spans="1:2">
      <c r="A3151" s="4">
        <v>3146</v>
      </c>
      <c r="B3151" s="6" t="str">
        <f>"00739669"</f>
        <v>00739669</v>
      </c>
    </row>
    <row r="3152" spans="1:2">
      <c r="A3152" s="4">
        <v>3147</v>
      </c>
      <c r="B3152" s="6" t="str">
        <f>"00739684"</f>
        <v>00739684</v>
      </c>
    </row>
    <row r="3153" spans="1:2">
      <c r="A3153" s="4">
        <v>3148</v>
      </c>
      <c r="B3153" s="6" t="str">
        <f>"00739753"</f>
        <v>00739753</v>
      </c>
    </row>
    <row r="3154" spans="1:2">
      <c r="A3154" s="4">
        <v>3149</v>
      </c>
      <c r="B3154" s="6" t="str">
        <f>"00739772"</f>
        <v>00739772</v>
      </c>
    </row>
    <row r="3155" spans="1:2">
      <c r="A3155" s="4">
        <v>3150</v>
      </c>
      <c r="B3155" s="6" t="str">
        <f>"00739775"</f>
        <v>00739775</v>
      </c>
    </row>
    <row r="3156" spans="1:2">
      <c r="A3156" s="4">
        <v>3151</v>
      </c>
      <c r="B3156" s="6" t="str">
        <f>"00739802"</f>
        <v>00739802</v>
      </c>
    </row>
    <row r="3157" spans="1:2">
      <c r="A3157" s="4">
        <v>3152</v>
      </c>
      <c r="B3157" s="6" t="str">
        <f>"00739804"</f>
        <v>00739804</v>
      </c>
    </row>
    <row r="3158" spans="1:2">
      <c r="A3158" s="4">
        <v>3153</v>
      </c>
      <c r="B3158" s="6" t="str">
        <f>"00739831"</f>
        <v>00739831</v>
      </c>
    </row>
    <row r="3159" spans="1:2">
      <c r="A3159" s="4">
        <v>3154</v>
      </c>
      <c r="B3159" s="6" t="str">
        <f>"00739843"</f>
        <v>00739843</v>
      </c>
    </row>
    <row r="3160" spans="1:2">
      <c r="A3160" s="4">
        <v>3155</v>
      </c>
      <c r="B3160" s="6" t="str">
        <f>"00739850"</f>
        <v>00739850</v>
      </c>
    </row>
    <row r="3161" spans="1:2">
      <c r="A3161" s="4">
        <v>3156</v>
      </c>
      <c r="B3161" s="6" t="str">
        <f>"00739861"</f>
        <v>00739861</v>
      </c>
    </row>
    <row r="3162" spans="1:2">
      <c r="A3162" s="4">
        <v>3157</v>
      </c>
      <c r="B3162" s="6" t="str">
        <f>"00739874"</f>
        <v>00739874</v>
      </c>
    </row>
    <row r="3163" spans="1:2">
      <c r="A3163" s="4">
        <v>3158</v>
      </c>
      <c r="B3163" s="6" t="str">
        <f>"00739878"</f>
        <v>00739878</v>
      </c>
    </row>
    <row r="3164" spans="1:2">
      <c r="A3164" s="4">
        <v>3159</v>
      </c>
      <c r="B3164" s="6" t="str">
        <f>"00739894"</f>
        <v>00739894</v>
      </c>
    </row>
    <row r="3165" spans="1:2">
      <c r="A3165" s="4">
        <v>3160</v>
      </c>
      <c r="B3165" s="6" t="str">
        <f>"00739913"</f>
        <v>00739913</v>
      </c>
    </row>
    <row r="3166" spans="1:2">
      <c r="A3166" s="4">
        <v>3161</v>
      </c>
      <c r="B3166" s="6" t="str">
        <f>"00739939"</f>
        <v>00739939</v>
      </c>
    </row>
    <row r="3167" spans="1:2">
      <c r="A3167" s="4">
        <v>3162</v>
      </c>
      <c r="B3167" s="6" t="str">
        <f>"00739941"</f>
        <v>00739941</v>
      </c>
    </row>
    <row r="3168" spans="1:2">
      <c r="A3168" s="4">
        <v>3163</v>
      </c>
      <c r="B3168" s="6" t="str">
        <f>"00739953"</f>
        <v>00739953</v>
      </c>
    </row>
    <row r="3169" spans="1:2">
      <c r="A3169" s="4">
        <v>3164</v>
      </c>
      <c r="B3169" s="6" t="str">
        <f>"00740023"</f>
        <v>00740023</v>
      </c>
    </row>
    <row r="3170" spans="1:2">
      <c r="A3170" s="4">
        <v>3165</v>
      </c>
      <c r="B3170" s="6" t="str">
        <f>"00740050"</f>
        <v>00740050</v>
      </c>
    </row>
    <row r="3171" spans="1:2">
      <c r="A3171" s="4">
        <v>3166</v>
      </c>
      <c r="B3171" s="6" t="str">
        <f>"00740100"</f>
        <v>00740100</v>
      </c>
    </row>
    <row r="3172" spans="1:2">
      <c r="A3172" s="4">
        <v>3167</v>
      </c>
      <c r="B3172" s="6" t="str">
        <f>"00740103"</f>
        <v>00740103</v>
      </c>
    </row>
    <row r="3173" spans="1:2">
      <c r="A3173" s="4">
        <v>3168</v>
      </c>
      <c r="B3173" s="6" t="str">
        <f>"00740136"</f>
        <v>00740136</v>
      </c>
    </row>
    <row r="3174" spans="1:2">
      <c r="A3174" s="4">
        <v>3169</v>
      </c>
      <c r="B3174" s="6" t="str">
        <f>"00740282"</f>
        <v>00740282</v>
      </c>
    </row>
    <row r="3175" spans="1:2">
      <c r="A3175" s="4">
        <v>3170</v>
      </c>
      <c r="B3175" s="6" t="str">
        <f>"00740313"</f>
        <v>00740313</v>
      </c>
    </row>
    <row r="3176" spans="1:2">
      <c r="A3176" s="4">
        <v>3171</v>
      </c>
      <c r="B3176" s="6" t="str">
        <f>"00740320"</f>
        <v>00740320</v>
      </c>
    </row>
    <row r="3177" spans="1:2">
      <c r="A3177" s="4">
        <v>3172</v>
      </c>
      <c r="B3177" s="6" t="str">
        <f>"00740345"</f>
        <v>00740345</v>
      </c>
    </row>
    <row r="3178" spans="1:2">
      <c r="A3178" s="4">
        <v>3173</v>
      </c>
      <c r="B3178" s="6" t="str">
        <f>"00740381"</f>
        <v>00740381</v>
      </c>
    </row>
    <row r="3179" spans="1:2">
      <c r="A3179" s="4">
        <v>3174</v>
      </c>
      <c r="B3179" s="6" t="str">
        <f>"00740413"</f>
        <v>00740413</v>
      </c>
    </row>
    <row r="3180" spans="1:2">
      <c r="A3180" s="4">
        <v>3175</v>
      </c>
      <c r="B3180" s="6" t="str">
        <f>"00740434"</f>
        <v>00740434</v>
      </c>
    </row>
    <row r="3181" spans="1:2">
      <c r="A3181" s="4">
        <v>3176</v>
      </c>
      <c r="B3181" s="6" t="str">
        <f>"00740472"</f>
        <v>00740472</v>
      </c>
    </row>
    <row r="3182" spans="1:2">
      <c r="A3182" s="4">
        <v>3177</v>
      </c>
      <c r="B3182" s="6" t="str">
        <f>"00740478"</f>
        <v>00740478</v>
      </c>
    </row>
    <row r="3183" spans="1:2">
      <c r="A3183" s="4">
        <v>3178</v>
      </c>
      <c r="B3183" s="6" t="str">
        <f>"00740508"</f>
        <v>00740508</v>
      </c>
    </row>
    <row r="3184" spans="1:2">
      <c r="A3184" s="4">
        <v>3179</v>
      </c>
      <c r="B3184" s="6" t="str">
        <f>"00740516"</f>
        <v>00740516</v>
      </c>
    </row>
    <row r="3185" spans="1:2">
      <c r="A3185" s="4">
        <v>3180</v>
      </c>
      <c r="B3185" s="6" t="str">
        <f>"00740519"</f>
        <v>00740519</v>
      </c>
    </row>
    <row r="3186" spans="1:2">
      <c r="A3186" s="4">
        <v>3181</v>
      </c>
      <c r="B3186" s="6" t="str">
        <f>"00740541"</f>
        <v>00740541</v>
      </c>
    </row>
    <row r="3187" spans="1:2">
      <c r="A3187" s="4">
        <v>3182</v>
      </c>
      <c r="B3187" s="6" t="str">
        <f>"00740646"</f>
        <v>00740646</v>
      </c>
    </row>
    <row r="3188" spans="1:2">
      <c r="A3188" s="4">
        <v>3183</v>
      </c>
      <c r="B3188" s="6" t="str">
        <f>"00740724"</f>
        <v>00740724</v>
      </c>
    </row>
    <row r="3189" spans="1:2">
      <c r="A3189" s="4">
        <v>3184</v>
      </c>
      <c r="B3189" s="6" t="str">
        <f>"00740746"</f>
        <v>00740746</v>
      </c>
    </row>
    <row r="3190" spans="1:2">
      <c r="A3190" s="4">
        <v>3185</v>
      </c>
      <c r="B3190" s="6" t="str">
        <f>"00740783"</f>
        <v>00740783</v>
      </c>
    </row>
    <row r="3191" spans="1:2">
      <c r="A3191" s="4">
        <v>3186</v>
      </c>
      <c r="B3191" s="6" t="str">
        <f>"00740797"</f>
        <v>00740797</v>
      </c>
    </row>
    <row r="3192" spans="1:2">
      <c r="A3192" s="4">
        <v>3187</v>
      </c>
      <c r="B3192" s="6" t="str">
        <f>"00740809"</f>
        <v>00740809</v>
      </c>
    </row>
    <row r="3193" spans="1:2">
      <c r="A3193" s="4">
        <v>3188</v>
      </c>
      <c r="B3193" s="6" t="str">
        <f>"00740839"</f>
        <v>00740839</v>
      </c>
    </row>
    <row r="3194" spans="1:2">
      <c r="A3194" s="4">
        <v>3189</v>
      </c>
      <c r="B3194" s="6" t="str">
        <f>"00740873"</f>
        <v>00740873</v>
      </c>
    </row>
    <row r="3195" spans="1:2">
      <c r="A3195" s="4">
        <v>3190</v>
      </c>
      <c r="B3195" s="6" t="str">
        <f>"00740875"</f>
        <v>00740875</v>
      </c>
    </row>
    <row r="3196" spans="1:2">
      <c r="A3196" s="4">
        <v>3191</v>
      </c>
      <c r="B3196" s="6" t="str">
        <f>"00740877"</f>
        <v>00740877</v>
      </c>
    </row>
    <row r="3197" spans="1:2">
      <c r="A3197" s="4">
        <v>3192</v>
      </c>
      <c r="B3197" s="6" t="str">
        <f>"00740929"</f>
        <v>00740929</v>
      </c>
    </row>
    <row r="3198" spans="1:2">
      <c r="A3198" s="4">
        <v>3193</v>
      </c>
      <c r="B3198" s="6" t="str">
        <f>"00740943"</f>
        <v>00740943</v>
      </c>
    </row>
    <row r="3199" spans="1:2">
      <c r="A3199" s="4">
        <v>3194</v>
      </c>
      <c r="B3199" s="6" t="str">
        <f>"00740976"</f>
        <v>00740976</v>
      </c>
    </row>
    <row r="3200" spans="1:2">
      <c r="A3200" s="4">
        <v>3195</v>
      </c>
      <c r="B3200" s="6" t="str">
        <f>"00741011"</f>
        <v>00741011</v>
      </c>
    </row>
    <row r="3201" spans="1:2">
      <c r="A3201" s="4">
        <v>3196</v>
      </c>
      <c r="B3201" s="6" t="str">
        <f>"00741034"</f>
        <v>00741034</v>
      </c>
    </row>
    <row r="3202" spans="1:2">
      <c r="A3202" s="4">
        <v>3197</v>
      </c>
      <c r="B3202" s="6" t="str">
        <f>"00741041"</f>
        <v>00741041</v>
      </c>
    </row>
    <row r="3203" spans="1:2">
      <c r="A3203" s="4">
        <v>3198</v>
      </c>
      <c r="B3203" s="6" t="str">
        <f>"00741068"</f>
        <v>00741068</v>
      </c>
    </row>
    <row r="3204" spans="1:2">
      <c r="A3204" s="4">
        <v>3199</v>
      </c>
      <c r="B3204" s="6" t="str">
        <f>"00741086"</f>
        <v>00741086</v>
      </c>
    </row>
    <row r="3205" spans="1:2">
      <c r="A3205" s="4">
        <v>3200</v>
      </c>
      <c r="B3205" s="6" t="str">
        <f>"00741125"</f>
        <v>00741125</v>
      </c>
    </row>
    <row r="3206" spans="1:2">
      <c r="A3206" s="4">
        <v>3201</v>
      </c>
      <c r="B3206" s="6" t="str">
        <f>"00741161"</f>
        <v>00741161</v>
      </c>
    </row>
    <row r="3207" spans="1:2">
      <c r="A3207" s="4">
        <v>3202</v>
      </c>
      <c r="B3207" s="6" t="str">
        <f>"00741188"</f>
        <v>00741188</v>
      </c>
    </row>
    <row r="3208" spans="1:2">
      <c r="A3208" s="4">
        <v>3203</v>
      </c>
      <c r="B3208" s="6" t="str">
        <f>"00741195"</f>
        <v>00741195</v>
      </c>
    </row>
    <row r="3209" spans="1:2">
      <c r="A3209" s="4">
        <v>3204</v>
      </c>
      <c r="B3209" s="6" t="str">
        <f>"00741205"</f>
        <v>00741205</v>
      </c>
    </row>
    <row r="3210" spans="1:2">
      <c r="A3210" s="4">
        <v>3205</v>
      </c>
      <c r="B3210" s="6" t="str">
        <f>"00741219"</f>
        <v>00741219</v>
      </c>
    </row>
    <row r="3211" spans="1:2">
      <c r="A3211" s="4">
        <v>3206</v>
      </c>
      <c r="B3211" s="6" t="str">
        <f>"00741247"</f>
        <v>00741247</v>
      </c>
    </row>
    <row r="3212" spans="1:2">
      <c r="A3212" s="4">
        <v>3207</v>
      </c>
      <c r="B3212" s="6" t="str">
        <f>"00741262"</f>
        <v>00741262</v>
      </c>
    </row>
    <row r="3213" spans="1:2">
      <c r="A3213" s="4">
        <v>3208</v>
      </c>
      <c r="B3213" s="6" t="str">
        <f>"00741285"</f>
        <v>00741285</v>
      </c>
    </row>
    <row r="3214" spans="1:2">
      <c r="A3214" s="4">
        <v>3209</v>
      </c>
      <c r="B3214" s="6" t="str">
        <f>"00741353"</f>
        <v>00741353</v>
      </c>
    </row>
    <row r="3215" spans="1:2">
      <c r="A3215" s="4">
        <v>3210</v>
      </c>
      <c r="B3215" s="6" t="str">
        <f>"00741358"</f>
        <v>00741358</v>
      </c>
    </row>
    <row r="3216" spans="1:2">
      <c r="A3216" s="4">
        <v>3211</v>
      </c>
      <c r="B3216" s="6" t="str">
        <f>"00741371"</f>
        <v>00741371</v>
      </c>
    </row>
    <row r="3217" spans="1:2">
      <c r="A3217" s="4">
        <v>3212</v>
      </c>
      <c r="B3217" s="6" t="str">
        <f>"00741406"</f>
        <v>00741406</v>
      </c>
    </row>
    <row r="3218" spans="1:2">
      <c r="A3218" s="4">
        <v>3213</v>
      </c>
      <c r="B3218" s="6" t="str">
        <f>"00741420"</f>
        <v>00741420</v>
      </c>
    </row>
    <row r="3219" spans="1:2">
      <c r="A3219" s="4">
        <v>3214</v>
      </c>
      <c r="B3219" s="6" t="str">
        <f>"00741433"</f>
        <v>00741433</v>
      </c>
    </row>
    <row r="3220" spans="1:2">
      <c r="A3220" s="4">
        <v>3215</v>
      </c>
      <c r="B3220" s="6" t="str">
        <f>"00741438"</f>
        <v>00741438</v>
      </c>
    </row>
    <row r="3221" spans="1:2">
      <c r="A3221" s="4">
        <v>3216</v>
      </c>
      <c r="B3221" s="6" t="str">
        <f>"00741445"</f>
        <v>00741445</v>
      </c>
    </row>
    <row r="3222" spans="1:2">
      <c r="A3222" s="4">
        <v>3217</v>
      </c>
      <c r="B3222" s="6" t="str">
        <f>"00741494"</f>
        <v>00741494</v>
      </c>
    </row>
    <row r="3223" spans="1:2">
      <c r="A3223" s="4">
        <v>3218</v>
      </c>
      <c r="B3223" s="6" t="str">
        <f>"00741508"</f>
        <v>00741508</v>
      </c>
    </row>
    <row r="3224" spans="1:2">
      <c r="A3224" s="4">
        <v>3219</v>
      </c>
      <c r="B3224" s="6" t="str">
        <f>"00741512"</f>
        <v>00741512</v>
      </c>
    </row>
    <row r="3225" spans="1:2">
      <c r="A3225" s="4">
        <v>3220</v>
      </c>
      <c r="B3225" s="6" t="str">
        <f>"00741527"</f>
        <v>00741527</v>
      </c>
    </row>
    <row r="3226" spans="1:2">
      <c r="A3226" s="4">
        <v>3221</v>
      </c>
      <c r="B3226" s="6" t="str">
        <f>"00741542"</f>
        <v>00741542</v>
      </c>
    </row>
    <row r="3227" spans="1:2">
      <c r="A3227" s="4">
        <v>3222</v>
      </c>
      <c r="B3227" s="6" t="str">
        <f>"00741547"</f>
        <v>00741547</v>
      </c>
    </row>
    <row r="3228" spans="1:2">
      <c r="A3228" s="4">
        <v>3223</v>
      </c>
      <c r="B3228" s="6" t="str">
        <f>"00741553"</f>
        <v>00741553</v>
      </c>
    </row>
    <row r="3229" spans="1:2">
      <c r="A3229" s="4">
        <v>3224</v>
      </c>
      <c r="B3229" s="6" t="str">
        <f>"00741574"</f>
        <v>00741574</v>
      </c>
    </row>
    <row r="3230" spans="1:2">
      <c r="A3230" s="4">
        <v>3225</v>
      </c>
      <c r="B3230" s="6" t="str">
        <f>"00741602"</f>
        <v>00741602</v>
      </c>
    </row>
    <row r="3231" spans="1:2">
      <c r="A3231" s="4">
        <v>3226</v>
      </c>
      <c r="B3231" s="6" t="str">
        <f>"00741692"</f>
        <v>00741692</v>
      </c>
    </row>
    <row r="3232" spans="1:2">
      <c r="A3232" s="4">
        <v>3227</v>
      </c>
      <c r="B3232" s="6" t="str">
        <f>"00741740"</f>
        <v>00741740</v>
      </c>
    </row>
    <row r="3233" spans="1:2">
      <c r="A3233" s="4">
        <v>3228</v>
      </c>
      <c r="B3233" s="6" t="str">
        <f>"00741745"</f>
        <v>00741745</v>
      </c>
    </row>
    <row r="3234" spans="1:2">
      <c r="A3234" s="4">
        <v>3229</v>
      </c>
      <c r="B3234" s="6" t="str">
        <f>"00741752"</f>
        <v>00741752</v>
      </c>
    </row>
    <row r="3235" spans="1:2">
      <c r="A3235" s="4">
        <v>3230</v>
      </c>
      <c r="B3235" s="6" t="str">
        <f>"00741757"</f>
        <v>00741757</v>
      </c>
    </row>
    <row r="3236" spans="1:2">
      <c r="A3236" s="4">
        <v>3231</v>
      </c>
      <c r="B3236" s="6" t="str">
        <f>"00741789"</f>
        <v>00741789</v>
      </c>
    </row>
    <row r="3237" spans="1:2">
      <c r="A3237" s="4">
        <v>3232</v>
      </c>
      <c r="B3237" s="6" t="str">
        <f>"00741816"</f>
        <v>00741816</v>
      </c>
    </row>
    <row r="3238" spans="1:2">
      <c r="A3238" s="4">
        <v>3233</v>
      </c>
      <c r="B3238" s="6" t="str">
        <f>"00741864"</f>
        <v>00741864</v>
      </c>
    </row>
    <row r="3239" spans="1:2">
      <c r="A3239" s="4">
        <v>3234</v>
      </c>
      <c r="B3239" s="6" t="str">
        <f>"00741921"</f>
        <v>00741921</v>
      </c>
    </row>
    <row r="3240" spans="1:2">
      <c r="A3240" s="4">
        <v>3235</v>
      </c>
      <c r="B3240" s="6" t="str">
        <f>"00741949"</f>
        <v>00741949</v>
      </c>
    </row>
    <row r="3241" spans="1:2">
      <c r="A3241" s="4">
        <v>3236</v>
      </c>
      <c r="B3241" s="6" t="str">
        <f>"00741965"</f>
        <v>00741965</v>
      </c>
    </row>
    <row r="3242" spans="1:2">
      <c r="A3242" s="4">
        <v>3237</v>
      </c>
      <c r="B3242" s="6" t="str">
        <f>"00741999"</f>
        <v>00741999</v>
      </c>
    </row>
    <row r="3243" spans="1:2">
      <c r="A3243" s="4">
        <v>3238</v>
      </c>
      <c r="B3243" s="6" t="str">
        <f>"00742038"</f>
        <v>00742038</v>
      </c>
    </row>
    <row r="3244" spans="1:2">
      <c r="A3244" s="4">
        <v>3239</v>
      </c>
      <c r="B3244" s="6" t="str">
        <f>"00742043"</f>
        <v>00742043</v>
      </c>
    </row>
    <row r="3245" spans="1:2">
      <c r="A3245" s="4">
        <v>3240</v>
      </c>
      <c r="B3245" s="6" t="str">
        <f>"00742055"</f>
        <v>00742055</v>
      </c>
    </row>
    <row r="3246" spans="1:2">
      <c r="A3246" s="4">
        <v>3241</v>
      </c>
      <c r="B3246" s="6" t="str">
        <f>"00742159"</f>
        <v>00742159</v>
      </c>
    </row>
    <row r="3247" spans="1:2">
      <c r="A3247" s="4">
        <v>3242</v>
      </c>
      <c r="B3247" s="6" t="str">
        <f>"00742248"</f>
        <v>00742248</v>
      </c>
    </row>
    <row r="3248" spans="1:2">
      <c r="A3248" s="4">
        <v>3243</v>
      </c>
      <c r="B3248" s="6" t="str">
        <f>"00742423"</f>
        <v>00742423</v>
      </c>
    </row>
    <row r="3249" spans="1:2">
      <c r="A3249" s="4">
        <v>3244</v>
      </c>
      <c r="B3249" s="6" t="str">
        <f>"00742573"</f>
        <v>00742573</v>
      </c>
    </row>
    <row r="3250" spans="1:2">
      <c r="A3250" s="4">
        <v>3245</v>
      </c>
      <c r="B3250" s="6" t="str">
        <f>"00742621"</f>
        <v>00742621</v>
      </c>
    </row>
    <row r="3251" spans="1:2">
      <c r="A3251" s="4">
        <v>3246</v>
      </c>
      <c r="B3251" s="6" t="str">
        <f>"00742690"</f>
        <v>00742690</v>
      </c>
    </row>
    <row r="3252" spans="1:2">
      <c r="A3252" s="4">
        <v>3247</v>
      </c>
      <c r="B3252" s="6" t="str">
        <f>"00742757"</f>
        <v>00742757</v>
      </c>
    </row>
    <row r="3253" spans="1:2">
      <c r="A3253" s="4">
        <v>3248</v>
      </c>
      <c r="B3253" s="6" t="str">
        <f>"00742799"</f>
        <v>00742799</v>
      </c>
    </row>
    <row r="3254" spans="1:2">
      <c r="A3254" s="4">
        <v>3249</v>
      </c>
      <c r="B3254" s="6" t="str">
        <f>"00743226"</f>
        <v>00743226</v>
      </c>
    </row>
    <row r="3255" spans="1:2">
      <c r="A3255" s="4">
        <v>3250</v>
      </c>
      <c r="B3255" s="6" t="str">
        <f>"00743268"</f>
        <v>00743268</v>
      </c>
    </row>
    <row r="3256" spans="1:2">
      <c r="A3256" s="4">
        <v>3251</v>
      </c>
      <c r="B3256" s="6" t="str">
        <f>"00743289"</f>
        <v>00743289</v>
      </c>
    </row>
    <row r="3257" spans="1:2">
      <c r="A3257" s="4">
        <v>3252</v>
      </c>
      <c r="B3257" s="6" t="str">
        <f>"00743352"</f>
        <v>00743352</v>
      </c>
    </row>
    <row r="3258" spans="1:2">
      <c r="A3258" s="4">
        <v>3253</v>
      </c>
      <c r="B3258" s="6" t="str">
        <f>"00743595"</f>
        <v>00743595</v>
      </c>
    </row>
    <row r="3259" spans="1:2">
      <c r="A3259" s="4">
        <v>3254</v>
      </c>
      <c r="B3259" s="6" t="str">
        <f>"00743608"</f>
        <v>00743608</v>
      </c>
    </row>
    <row r="3260" spans="1:2">
      <c r="A3260" s="4">
        <v>3255</v>
      </c>
      <c r="B3260" s="6" t="str">
        <f>"00743749"</f>
        <v>00743749</v>
      </c>
    </row>
    <row r="3261" spans="1:2">
      <c r="A3261" s="4">
        <v>3256</v>
      </c>
      <c r="B3261" s="6" t="str">
        <f>"00743814"</f>
        <v>00743814</v>
      </c>
    </row>
    <row r="3262" spans="1:2">
      <c r="A3262" s="4">
        <v>3257</v>
      </c>
      <c r="B3262" s="6" t="str">
        <f>"00743856"</f>
        <v>00743856</v>
      </c>
    </row>
    <row r="3263" spans="1:2">
      <c r="A3263" s="4">
        <v>3258</v>
      </c>
      <c r="B3263" s="6" t="str">
        <f>"00743925"</f>
        <v>00743925</v>
      </c>
    </row>
    <row r="3264" spans="1:2">
      <c r="A3264" s="4">
        <v>3259</v>
      </c>
      <c r="B3264" s="6" t="str">
        <f>"00744214"</f>
        <v>00744214</v>
      </c>
    </row>
    <row r="3265" spans="1:2">
      <c r="A3265" s="4">
        <v>3260</v>
      </c>
      <c r="B3265" s="6" t="str">
        <f>"00744225"</f>
        <v>00744225</v>
      </c>
    </row>
    <row r="3266" spans="1:2">
      <c r="A3266" s="4">
        <v>3261</v>
      </c>
      <c r="B3266" s="6" t="str">
        <f>"00744267"</f>
        <v>00744267</v>
      </c>
    </row>
    <row r="3267" spans="1:2">
      <c r="A3267" s="4">
        <v>3262</v>
      </c>
      <c r="B3267" s="6" t="str">
        <f>"00744294"</f>
        <v>00744294</v>
      </c>
    </row>
    <row r="3268" spans="1:2">
      <c r="A3268" s="4">
        <v>3263</v>
      </c>
      <c r="B3268" s="6" t="str">
        <f>"00744551"</f>
        <v>00744551</v>
      </c>
    </row>
    <row r="3269" spans="1:2">
      <c r="A3269" s="4">
        <v>3264</v>
      </c>
      <c r="B3269" s="6" t="str">
        <f>"00744590"</f>
        <v>00744590</v>
      </c>
    </row>
    <row r="3270" spans="1:2">
      <c r="A3270" s="4">
        <v>3265</v>
      </c>
      <c r="B3270" s="6" t="str">
        <f>"00744608"</f>
        <v>00744608</v>
      </c>
    </row>
    <row r="3271" spans="1:2">
      <c r="A3271" s="4">
        <v>3266</v>
      </c>
      <c r="B3271" s="6" t="str">
        <f>"00744664"</f>
        <v>00744664</v>
      </c>
    </row>
    <row r="3272" spans="1:2">
      <c r="A3272" s="4">
        <v>3267</v>
      </c>
      <c r="B3272" s="6" t="str">
        <f>"00744697"</f>
        <v>00744697</v>
      </c>
    </row>
    <row r="3273" spans="1:2">
      <c r="A3273" s="4">
        <v>3268</v>
      </c>
      <c r="B3273" s="6" t="str">
        <f>"00744922"</f>
        <v>00744922</v>
      </c>
    </row>
    <row r="3274" spans="1:2">
      <c r="A3274" s="4">
        <v>3269</v>
      </c>
      <c r="B3274" s="6" t="str">
        <f>"00744930"</f>
        <v>00744930</v>
      </c>
    </row>
    <row r="3275" spans="1:2">
      <c r="A3275" s="4">
        <v>3270</v>
      </c>
      <c r="B3275" s="6" t="str">
        <f>"00744982"</f>
        <v>00744982</v>
      </c>
    </row>
    <row r="3276" spans="1:2">
      <c r="A3276" s="4">
        <v>3271</v>
      </c>
      <c r="B3276" s="6" t="str">
        <f>"00745045"</f>
        <v>00745045</v>
      </c>
    </row>
    <row r="3277" spans="1:2">
      <c r="A3277" s="4">
        <v>3272</v>
      </c>
      <c r="B3277" s="6" t="str">
        <f>"00745092"</f>
        <v>00745092</v>
      </c>
    </row>
    <row r="3278" spans="1:2">
      <c r="A3278" s="4">
        <v>3273</v>
      </c>
      <c r="B3278" s="6" t="str">
        <f>"00745158"</f>
        <v>00745158</v>
      </c>
    </row>
    <row r="3279" spans="1:2">
      <c r="A3279" s="4">
        <v>3274</v>
      </c>
      <c r="B3279" s="6" t="str">
        <f>"00745273"</f>
        <v>00745273</v>
      </c>
    </row>
    <row r="3280" spans="1:2">
      <c r="A3280" s="4">
        <v>3275</v>
      </c>
      <c r="B3280" s="6" t="str">
        <f>"00745275"</f>
        <v>00745275</v>
      </c>
    </row>
    <row r="3281" spans="1:2">
      <c r="A3281" s="4">
        <v>3276</v>
      </c>
      <c r="B3281" s="6" t="str">
        <f>"00745278"</f>
        <v>00745278</v>
      </c>
    </row>
    <row r="3282" spans="1:2">
      <c r="A3282" s="4">
        <v>3277</v>
      </c>
      <c r="B3282" s="6" t="str">
        <f>"00745281"</f>
        <v>00745281</v>
      </c>
    </row>
    <row r="3283" spans="1:2">
      <c r="A3283" s="4">
        <v>3278</v>
      </c>
      <c r="B3283" s="6" t="str">
        <f>"00745313"</f>
        <v>00745313</v>
      </c>
    </row>
    <row r="3284" spans="1:2">
      <c r="A3284" s="4">
        <v>3279</v>
      </c>
      <c r="B3284" s="6" t="str">
        <f>"00745685"</f>
        <v>00745685</v>
      </c>
    </row>
    <row r="3285" spans="1:2">
      <c r="A3285" s="4">
        <v>3280</v>
      </c>
      <c r="B3285" s="6" t="str">
        <f>"00745803"</f>
        <v>00745803</v>
      </c>
    </row>
    <row r="3286" spans="1:2">
      <c r="A3286" s="4">
        <v>3281</v>
      </c>
      <c r="B3286" s="6" t="str">
        <f>"00745872"</f>
        <v>00745872</v>
      </c>
    </row>
    <row r="3287" spans="1:2">
      <c r="A3287" s="4">
        <v>3282</v>
      </c>
      <c r="B3287" s="6" t="str">
        <f>"00745882"</f>
        <v>00745882</v>
      </c>
    </row>
    <row r="3288" spans="1:2">
      <c r="A3288" s="4">
        <v>3283</v>
      </c>
      <c r="B3288" s="6" t="str">
        <f>"20160707596"</f>
        <v>20160707596</v>
      </c>
    </row>
    <row r="3289" spans="1:2">
      <c r="A3289" s="4">
        <v>3284</v>
      </c>
      <c r="B3289" s="6" t="str">
        <f>"20160711917"</f>
        <v>20160711917</v>
      </c>
    </row>
    <row r="3290" spans="1:2">
      <c r="A3290" s="4">
        <v>3285</v>
      </c>
      <c r="B3290" s="6" t="str">
        <f>"200712000022"</f>
        <v>200712000022</v>
      </c>
    </row>
    <row r="3291" spans="1:2">
      <c r="A3291" s="4">
        <v>3286</v>
      </c>
      <c r="B3291" s="6" t="str">
        <f>"200712000174"</f>
        <v>200712000174</v>
      </c>
    </row>
    <row r="3292" spans="1:2">
      <c r="A3292" s="4">
        <v>3287</v>
      </c>
      <c r="B3292" s="6" t="str">
        <f>"200712000274"</f>
        <v>200712000274</v>
      </c>
    </row>
    <row r="3293" spans="1:2">
      <c r="A3293" s="4">
        <v>3288</v>
      </c>
      <c r="B3293" s="6" t="str">
        <f>"200712000298"</f>
        <v>200712000298</v>
      </c>
    </row>
    <row r="3294" spans="1:2">
      <c r="A3294" s="4">
        <v>3289</v>
      </c>
      <c r="B3294" s="6" t="str">
        <f>"200712000638"</f>
        <v>200712000638</v>
      </c>
    </row>
    <row r="3295" spans="1:2">
      <c r="A3295" s="4">
        <v>3290</v>
      </c>
      <c r="B3295" s="6" t="str">
        <f>"200712000648"</f>
        <v>200712000648</v>
      </c>
    </row>
    <row r="3296" spans="1:2">
      <c r="A3296" s="4">
        <v>3291</v>
      </c>
      <c r="B3296" s="6" t="str">
        <f>"200712000695"</f>
        <v>200712000695</v>
      </c>
    </row>
    <row r="3297" spans="1:2">
      <c r="A3297" s="4">
        <v>3292</v>
      </c>
      <c r="B3297" s="6" t="str">
        <f>"200712000789"</f>
        <v>200712000789</v>
      </c>
    </row>
    <row r="3298" spans="1:2">
      <c r="A3298" s="4">
        <v>3293</v>
      </c>
      <c r="B3298" s="6" t="str">
        <f>"200712001339"</f>
        <v>200712001339</v>
      </c>
    </row>
    <row r="3299" spans="1:2">
      <c r="A3299" s="4">
        <v>3294</v>
      </c>
      <c r="B3299" s="6" t="str">
        <f>"200712001653"</f>
        <v>200712001653</v>
      </c>
    </row>
    <row r="3300" spans="1:2">
      <c r="A3300" s="4">
        <v>3295</v>
      </c>
      <c r="B3300" s="6" t="str">
        <f>"200712001807"</f>
        <v>200712001807</v>
      </c>
    </row>
    <row r="3301" spans="1:2">
      <c r="A3301" s="4">
        <v>3296</v>
      </c>
      <c r="B3301" s="6" t="str">
        <f>"200712002037"</f>
        <v>200712002037</v>
      </c>
    </row>
    <row r="3302" spans="1:2">
      <c r="A3302" s="4">
        <v>3297</v>
      </c>
      <c r="B3302" s="6" t="str">
        <f>"200712002110"</f>
        <v>200712002110</v>
      </c>
    </row>
    <row r="3303" spans="1:2">
      <c r="A3303" s="4">
        <v>3298</v>
      </c>
      <c r="B3303" s="6" t="str">
        <f>"200712002116"</f>
        <v>200712002116</v>
      </c>
    </row>
    <row r="3304" spans="1:2">
      <c r="A3304" s="4">
        <v>3299</v>
      </c>
      <c r="B3304" s="6" t="str">
        <f>"200712002421"</f>
        <v>200712002421</v>
      </c>
    </row>
    <row r="3305" spans="1:2">
      <c r="A3305" s="4">
        <v>3300</v>
      </c>
      <c r="B3305" s="6" t="str">
        <f>"200712002748"</f>
        <v>200712002748</v>
      </c>
    </row>
    <row r="3306" spans="1:2">
      <c r="A3306" s="4">
        <v>3301</v>
      </c>
      <c r="B3306" s="6" t="str">
        <f>"200712002907"</f>
        <v>200712002907</v>
      </c>
    </row>
    <row r="3307" spans="1:2">
      <c r="A3307" s="4">
        <v>3302</v>
      </c>
      <c r="B3307" s="6" t="str">
        <f>"200712003054"</f>
        <v>200712003054</v>
      </c>
    </row>
    <row r="3308" spans="1:2">
      <c r="A3308" s="4">
        <v>3303</v>
      </c>
      <c r="B3308" s="6" t="str">
        <f>"200712003698"</f>
        <v>200712003698</v>
      </c>
    </row>
    <row r="3309" spans="1:2">
      <c r="A3309" s="4">
        <v>3304</v>
      </c>
      <c r="B3309" s="6" t="str">
        <f>"200712003731"</f>
        <v>200712003731</v>
      </c>
    </row>
    <row r="3310" spans="1:2">
      <c r="A3310" s="4">
        <v>3305</v>
      </c>
      <c r="B3310" s="6" t="str">
        <f>"200712003799"</f>
        <v>200712003799</v>
      </c>
    </row>
    <row r="3311" spans="1:2">
      <c r="A3311" s="4">
        <v>3306</v>
      </c>
      <c r="B3311" s="6" t="str">
        <f>"200712004322"</f>
        <v>200712004322</v>
      </c>
    </row>
    <row r="3312" spans="1:2">
      <c r="A3312" s="4">
        <v>3307</v>
      </c>
      <c r="B3312" s="6" t="str">
        <f>"200712004494"</f>
        <v>200712004494</v>
      </c>
    </row>
    <row r="3313" spans="1:2">
      <c r="A3313" s="4">
        <v>3308</v>
      </c>
      <c r="B3313" s="6" t="str">
        <f>"200712004748"</f>
        <v>200712004748</v>
      </c>
    </row>
    <row r="3314" spans="1:2">
      <c r="A3314" s="4">
        <v>3309</v>
      </c>
      <c r="B3314" s="6" t="str">
        <f>"200712004855"</f>
        <v>200712004855</v>
      </c>
    </row>
    <row r="3315" spans="1:2">
      <c r="A3315" s="4">
        <v>3310</v>
      </c>
      <c r="B3315" s="6" t="str">
        <f>"200712004884"</f>
        <v>200712004884</v>
      </c>
    </row>
    <row r="3316" spans="1:2">
      <c r="A3316" s="4">
        <v>3311</v>
      </c>
      <c r="B3316" s="6" t="str">
        <f>"200712005790"</f>
        <v>200712005790</v>
      </c>
    </row>
    <row r="3317" spans="1:2">
      <c r="A3317" s="4">
        <v>3312</v>
      </c>
      <c r="B3317" s="6" t="str">
        <f>"200712005994"</f>
        <v>200712005994</v>
      </c>
    </row>
    <row r="3318" spans="1:2">
      <c r="A3318" s="4">
        <v>3313</v>
      </c>
      <c r="B3318" s="6" t="str">
        <f>"200712006033"</f>
        <v>200712006033</v>
      </c>
    </row>
    <row r="3319" spans="1:2">
      <c r="A3319" s="4">
        <v>3314</v>
      </c>
      <c r="B3319" s="6" t="str">
        <f>"200712006036"</f>
        <v>200712006036</v>
      </c>
    </row>
    <row r="3320" spans="1:2">
      <c r="A3320" s="4">
        <v>3315</v>
      </c>
      <c r="B3320" s="6" t="str">
        <f>"200801000225"</f>
        <v>200801000225</v>
      </c>
    </row>
    <row r="3321" spans="1:2">
      <c r="A3321" s="4">
        <v>3316</v>
      </c>
      <c r="B3321" s="6" t="str">
        <f>"200801000318"</f>
        <v>200801000318</v>
      </c>
    </row>
    <row r="3322" spans="1:2">
      <c r="A3322" s="4">
        <v>3317</v>
      </c>
      <c r="B3322" s="6" t="str">
        <f>"200801000365"</f>
        <v>200801000365</v>
      </c>
    </row>
    <row r="3323" spans="1:2">
      <c r="A3323" s="4">
        <v>3318</v>
      </c>
      <c r="B3323" s="6" t="str">
        <f>"200801000389"</f>
        <v>200801000389</v>
      </c>
    </row>
    <row r="3324" spans="1:2">
      <c r="A3324" s="4">
        <v>3319</v>
      </c>
      <c r="B3324" s="6" t="str">
        <f>"200801001228"</f>
        <v>200801001228</v>
      </c>
    </row>
    <row r="3325" spans="1:2">
      <c r="A3325" s="4">
        <v>3320</v>
      </c>
      <c r="B3325" s="6" t="str">
        <f>"200801001313"</f>
        <v>200801001313</v>
      </c>
    </row>
    <row r="3326" spans="1:2">
      <c r="A3326" s="4">
        <v>3321</v>
      </c>
      <c r="B3326" s="6" t="str">
        <f>"200801001495"</f>
        <v>200801001495</v>
      </c>
    </row>
    <row r="3327" spans="1:2">
      <c r="A3327" s="4">
        <v>3322</v>
      </c>
      <c r="B3327" s="6" t="str">
        <f>"200801001624"</f>
        <v>200801001624</v>
      </c>
    </row>
    <row r="3328" spans="1:2">
      <c r="A3328" s="4">
        <v>3323</v>
      </c>
      <c r="B3328" s="6" t="str">
        <f>"200801002193"</f>
        <v>200801002193</v>
      </c>
    </row>
    <row r="3329" spans="1:2">
      <c r="A3329" s="4">
        <v>3324</v>
      </c>
      <c r="B3329" s="6" t="str">
        <f>"200801002248"</f>
        <v>200801002248</v>
      </c>
    </row>
    <row r="3330" spans="1:2">
      <c r="A3330" s="4">
        <v>3325</v>
      </c>
      <c r="B3330" s="6" t="str">
        <f>"200801002564"</f>
        <v>200801002564</v>
      </c>
    </row>
    <row r="3331" spans="1:2">
      <c r="A3331" s="4">
        <v>3326</v>
      </c>
      <c r="B3331" s="6" t="str">
        <f>"200801003045"</f>
        <v>200801003045</v>
      </c>
    </row>
    <row r="3332" spans="1:2">
      <c r="A3332" s="4">
        <v>3327</v>
      </c>
      <c r="B3332" s="6" t="str">
        <f>"200801003769"</f>
        <v>200801003769</v>
      </c>
    </row>
    <row r="3333" spans="1:2">
      <c r="A3333" s="4">
        <v>3328</v>
      </c>
      <c r="B3333" s="6" t="str">
        <f>"200801003815"</f>
        <v>200801003815</v>
      </c>
    </row>
    <row r="3334" spans="1:2">
      <c r="A3334" s="4">
        <v>3329</v>
      </c>
      <c r="B3334" s="6" t="str">
        <f>"200801003843"</f>
        <v>200801003843</v>
      </c>
    </row>
    <row r="3335" spans="1:2">
      <c r="A3335" s="4">
        <v>3330</v>
      </c>
      <c r="B3335" s="6" t="str">
        <f>"200801003927"</f>
        <v>200801003927</v>
      </c>
    </row>
    <row r="3336" spans="1:2">
      <c r="A3336" s="4">
        <v>3331</v>
      </c>
      <c r="B3336" s="6" t="str">
        <f>"200801004139"</f>
        <v>200801004139</v>
      </c>
    </row>
    <row r="3337" spans="1:2">
      <c r="A3337" s="4">
        <v>3332</v>
      </c>
      <c r="B3337" s="6" t="str">
        <f>"200801004195"</f>
        <v>200801004195</v>
      </c>
    </row>
    <row r="3338" spans="1:2">
      <c r="A3338" s="4">
        <v>3333</v>
      </c>
      <c r="B3338" s="6" t="str">
        <f>"200801004337"</f>
        <v>200801004337</v>
      </c>
    </row>
    <row r="3339" spans="1:2">
      <c r="A3339" s="4">
        <v>3334</v>
      </c>
      <c r="B3339" s="6" t="str">
        <f>"200801004624"</f>
        <v>200801004624</v>
      </c>
    </row>
    <row r="3340" spans="1:2">
      <c r="A3340" s="4">
        <v>3335</v>
      </c>
      <c r="B3340" s="6" t="str">
        <f>"200801004646"</f>
        <v>200801004646</v>
      </c>
    </row>
    <row r="3341" spans="1:2">
      <c r="A3341" s="4">
        <v>3336</v>
      </c>
      <c r="B3341" s="6" t="str">
        <f>"200801005070"</f>
        <v>200801005070</v>
      </c>
    </row>
    <row r="3342" spans="1:2">
      <c r="A3342" s="4">
        <v>3337</v>
      </c>
      <c r="B3342" s="6" t="str">
        <f>"200801005428"</f>
        <v>200801005428</v>
      </c>
    </row>
    <row r="3343" spans="1:2">
      <c r="A3343" s="4">
        <v>3338</v>
      </c>
      <c r="B3343" s="6" t="str">
        <f>"200801005966"</f>
        <v>200801005966</v>
      </c>
    </row>
    <row r="3344" spans="1:2">
      <c r="A3344" s="4">
        <v>3339</v>
      </c>
      <c r="B3344" s="6" t="str">
        <f>"200801006069"</f>
        <v>200801006069</v>
      </c>
    </row>
    <row r="3345" spans="1:2">
      <c r="A3345" s="4">
        <v>3340</v>
      </c>
      <c r="B3345" s="6" t="str">
        <f>"200801006536"</f>
        <v>200801006536</v>
      </c>
    </row>
    <row r="3346" spans="1:2">
      <c r="A3346" s="4">
        <v>3341</v>
      </c>
      <c r="B3346" s="6" t="str">
        <f>"200801006540"</f>
        <v>200801006540</v>
      </c>
    </row>
    <row r="3347" spans="1:2">
      <c r="A3347" s="4">
        <v>3342</v>
      </c>
      <c r="B3347" s="6" t="str">
        <f>"200801006687"</f>
        <v>200801006687</v>
      </c>
    </row>
    <row r="3348" spans="1:2">
      <c r="A3348" s="4">
        <v>3343</v>
      </c>
      <c r="B3348" s="6" t="str">
        <f>"200801006826"</f>
        <v>200801006826</v>
      </c>
    </row>
    <row r="3349" spans="1:2">
      <c r="A3349" s="4">
        <v>3344</v>
      </c>
      <c r="B3349" s="6" t="str">
        <f>"200801007043"</f>
        <v>200801007043</v>
      </c>
    </row>
    <row r="3350" spans="1:2">
      <c r="A3350" s="4">
        <v>3345</v>
      </c>
      <c r="B3350" s="6" t="str">
        <f>"200801007363"</f>
        <v>200801007363</v>
      </c>
    </row>
    <row r="3351" spans="1:2">
      <c r="A3351" s="4">
        <v>3346</v>
      </c>
      <c r="B3351" s="6" t="str">
        <f>"200801007805"</f>
        <v>200801007805</v>
      </c>
    </row>
    <row r="3352" spans="1:2">
      <c r="A3352" s="4">
        <v>3347</v>
      </c>
      <c r="B3352" s="6" t="str">
        <f>"200801008247"</f>
        <v>200801008247</v>
      </c>
    </row>
    <row r="3353" spans="1:2">
      <c r="A3353" s="4">
        <v>3348</v>
      </c>
      <c r="B3353" s="6" t="str">
        <f>"200801008370"</f>
        <v>200801008370</v>
      </c>
    </row>
    <row r="3354" spans="1:2">
      <c r="A3354" s="4">
        <v>3349</v>
      </c>
      <c r="B3354" s="6" t="str">
        <f>"200801009000"</f>
        <v>200801009000</v>
      </c>
    </row>
    <row r="3355" spans="1:2">
      <c r="A3355" s="4">
        <v>3350</v>
      </c>
      <c r="B3355" s="6" t="str">
        <f>"200801009249"</f>
        <v>200801009249</v>
      </c>
    </row>
    <row r="3356" spans="1:2">
      <c r="A3356" s="4">
        <v>3351</v>
      </c>
      <c r="B3356" s="6" t="str">
        <f>"200801009548"</f>
        <v>200801009548</v>
      </c>
    </row>
    <row r="3357" spans="1:2">
      <c r="A3357" s="4">
        <v>3352</v>
      </c>
      <c r="B3357" s="6" t="str">
        <f>"200801009854"</f>
        <v>200801009854</v>
      </c>
    </row>
    <row r="3358" spans="1:2">
      <c r="A3358" s="4">
        <v>3353</v>
      </c>
      <c r="B3358" s="6" t="str">
        <f>"200801010087"</f>
        <v>200801010087</v>
      </c>
    </row>
    <row r="3359" spans="1:2">
      <c r="A3359" s="4">
        <v>3354</v>
      </c>
      <c r="B3359" s="6" t="str">
        <f>"200801010116"</f>
        <v>200801010116</v>
      </c>
    </row>
    <row r="3360" spans="1:2">
      <c r="A3360" s="4">
        <v>3355</v>
      </c>
      <c r="B3360" s="6" t="str">
        <f>"200801010449"</f>
        <v>200801010449</v>
      </c>
    </row>
    <row r="3361" spans="1:2">
      <c r="A3361" s="4">
        <v>3356</v>
      </c>
      <c r="B3361" s="6" t="str">
        <f>"200801010762"</f>
        <v>200801010762</v>
      </c>
    </row>
    <row r="3362" spans="1:2">
      <c r="A3362" s="4">
        <v>3357</v>
      </c>
      <c r="B3362" s="6" t="str">
        <f>"200801011327"</f>
        <v>200801011327</v>
      </c>
    </row>
    <row r="3363" spans="1:2">
      <c r="A3363" s="4">
        <v>3358</v>
      </c>
      <c r="B3363" s="6" t="str">
        <f>"200801011414"</f>
        <v>200801011414</v>
      </c>
    </row>
    <row r="3364" spans="1:2">
      <c r="A3364" s="4">
        <v>3359</v>
      </c>
      <c r="B3364" s="6" t="str">
        <f>"200802000339"</f>
        <v>200802000339</v>
      </c>
    </row>
    <row r="3365" spans="1:2">
      <c r="A3365" s="4">
        <v>3360</v>
      </c>
      <c r="B3365" s="6" t="str">
        <f>"200802000362"</f>
        <v>200802000362</v>
      </c>
    </row>
    <row r="3366" spans="1:2">
      <c r="A3366" s="4">
        <v>3361</v>
      </c>
      <c r="B3366" s="6" t="str">
        <f>"200802000633"</f>
        <v>200802000633</v>
      </c>
    </row>
    <row r="3367" spans="1:2">
      <c r="A3367" s="4">
        <v>3362</v>
      </c>
      <c r="B3367" s="6" t="str">
        <f>"200802001460"</f>
        <v>200802001460</v>
      </c>
    </row>
    <row r="3368" spans="1:2">
      <c r="A3368" s="4">
        <v>3363</v>
      </c>
      <c r="B3368" s="6" t="str">
        <f>"200802001986"</f>
        <v>200802001986</v>
      </c>
    </row>
    <row r="3369" spans="1:2">
      <c r="A3369" s="4">
        <v>3364</v>
      </c>
      <c r="B3369" s="6" t="str">
        <f>"200802002021"</f>
        <v>200802002021</v>
      </c>
    </row>
    <row r="3370" spans="1:2">
      <c r="A3370" s="4">
        <v>3365</v>
      </c>
      <c r="B3370" s="6" t="str">
        <f>"200802002148"</f>
        <v>200802002148</v>
      </c>
    </row>
    <row r="3371" spans="1:2">
      <c r="A3371" s="4">
        <v>3366</v>
      </c>
      <c r="B3371" s="6" t="str">
        <f>"200802002188"</f>
        <v>200802002188</v>
      </c>
    </row>
    <row r="3372" spans="1:2">
      <c r="A3372" s="4">
        <v>3367</v>
      </c>
      <c r="B3372" s="6" t="str">
        <f>"200802002189"</f>
        <v>200802002189</v>
      </c>
    </row>
    <row r="3373" spans="1:2">
      <c r="A3373" s="4">
        <v>3368</v>
      </c>
      <c r="B3373" s="6" t="str">
        <f>"200802002223"</f>
        <v>200802002223</v>
      </c>
    </row>
    <row r="3374" spans="1:2">
      <c r="A3374" s="4">
        <v>3369</v>
      </c>
      <c r="B3374" s="6" t="str">
        <f>"200802002423"</f>
        <v>200802002423</v>
      </c>
    </row>
    <row r="3375" spans="1:2">
      <c r="A3375" s="4">
        <v>3370</v>
      </c>
      <c r="B3375" s="6" t="str">
        <f>"200802002880"</f>
        <v>200802002880</v>
      </c>
    </row>
    <row r="3376" spans="1:2">
      <c r="A3376" s="4">
        <v>3371</v>
      </c>
      <c r="B3376" s="6" t="str">
        <f>"200802003142"</f>
        <v>200802003142</v>
      </c>
    </row>
    <row r="3377" spans="1:2">
      <c r="A3377" s="4">
        <v>3372</v>
      </c>
      <c r="B3377" s="6" t="str">
        <f>"200802003232"</f>
        <v>200802003232</v>
      </c>
    </row>
    <row r="3378" spans="1:2">
      <c r="A3378" s="4">
        <v>3373</v>
      </c>
      <c r="B3378" s="6" t="str">
        <f>"200802003289"</f>
        <v>200802003289</v>
      </c>
    </row>
    <row r="3379" spans="1:2">
      <c r="A3379" s="4">
        <v>3374</v>
      </c>
      <c r="B3379" s="6" t="str">
        <f>"200802004304"</f>
        <v>200802004304</v>
      </c>
    </row>
    <row r="3380" spans="1:2">
      <c r="A3380" s="4">
        <v>3375</v>
      </c>
      <c r="B3380" s="6" t="str">
        <f>"200802004403"</f>
        <v>200802004403</v>
      </c>
    </row>
    <row r="3381" spans="1:2">
      <c r="A3381" s="4">
        <v>3376</v>
      </c>
      <c r="B3381" s="6" t="str">
        <f>"200802004865"</f>
        <v>200802004865</v>
      </c>
    </row>
    <row r="3382" spans="1:2">
      <c r="A3382" s="4">
        <v>3377</v>
      </c>
      <c r="B3382" s="6" t="str">
        <f>"200802004878"</f>
        <v>200802004878</v>
      </c>
    </row>
    <row r="3383" spans="1:2">
      <c r="A3383" s="4">
        <v>3378</v>
      </c>
      <c r="B3383" s="6" t="str">
        <f>"200802005075"</f>
        <v>200802005075</v>
      </c>
    </row>
    <row r="3384" spans="1:2">
      <c r="A3384" s="4">
        <v>3379</v>
      </c>
      <c r="B3384" s="6" t="str">
        <f>"200802005207"</f>
        <v>200802005207</v>
      </c>
    </row>
    <row r="3385" spans="1:2">
      <c r="A3385" s="4">
        <v>3380</v>
      </c>
      <c r="B3385" s="6" t="str">
        <f>"200802006086"</f>
        <v>200802006086</v>
      </c>
    </row>
    <row r="3386" spans="1:2">
      <c r="A3386" s="4">
        <v>3381</v>
      </c>
      <c r="B3386" s="6" t="str">
        <f>"200802006132"</f>
        <v>200802006132</v>
      </c>
    </row>
    <row r="3387" spans="1:2">
      <c r="A3387" s="4">
        <v>3382</v>
      </c>
      <c r="B3387" s="6" t="str">
        <f>"200802006290"</f>
        <v>200802006290</v>
      </c>
    </row>
    <row r="3388" spans="1:2">
      <c r="A3388" s="4">
        <v>3383</v>
      </c>
      <c r="B3388" s="6" t="str">
        <f>"200802006427"</f>
        <v>200802006427</v>
      </c>
    </row>
    <row r="3389" spans="1:2">
      <c r="A3389" s="4">
        <v>3384</v>
      </c>
      <c r="B3389" s="6" t="str">
        <f>"200802006460"</f>
        <v>200802006460</v>
      </c>
    </row>
    <row r="3390" spans="1:2">
      <c r="A3390" s="4">
        <v>3385</v>
      </c>
      <c r="B3390" s="6" t="str">
        <f>"200802007251"</f>
        <v>200802007251</v>
      </c>
    </row>
    <row r="3391" spans="1:2">
      <c r="A3391" s="4">
        <v>3386</v>
      </c>
      <c r="B3391" s="6" t="str">
        <f>"200802007612"</f>
        <v>200802007612</v>
      </c>
    </row>
    <row r="3392" spans="1:2">
      <c r="A3392" s="4">
        <v>3387</v>
      </c>
      <c r="B3392" s="6" t="str">
        <f>"200802007726"</f>
        <v>200802007726</v>
      </c>
    </row>
    <row r="3393" spans="1:2">
      <c r="A3393" s="4">
        <v>3388</v>
      </c>
      <c r="B3393" s="6" t="str">
        <f>"200802008370"</f>
        <v>200802008370</v>
      </c>
    </row>
    <row r="3394" spans="1:2">
      <c r="A3394" s="4">
        <v>3389</v>
      </c>
      <c r="B3394" s="6" t="str">
        <f>"200802009156"</f>
        <v>200802009156</v>
      </c>
    </row>
    <row r="3395" spans="1:2">
      <c r="A3395" s="4">
        <v>3390</v>
      </c>
      <c r="B3395" s="6" t="str">
        <f>"200802009484"</f>
        <v>200802009484</v>
      </c>
    </row>
    <row r="3396" spans="1:2">
      <c r="A3396" s="4">
        <v>3391</v>
      </c>
      <c r="B3396" s="6" t="str">
        <f>"200802009692"</f>
        <v>200802009692</v>
      </c>
    </row>
    <row r="3397" spans="1:2">
      <c r="A3397" s="4">
        <v>3392</v>
      </c>
      <c r="B3397" s="6" t="str">
        <f>"200802010687"</f>
        <v>200802010687</v>
      </c>
    </row>
    <row r="3398" spans="1:2">
      <c r="A3398" s="4">
        <v>3393</v>
      </c>
      <c r="B3398" s="6" t="str">
        <f>"200802011057"</f>
        <v>200802011057</v>
      </c>
    </row>
    <row r="3399" spans="1:2">
      <c r="A3399" s="4">
        <v>3394</v>
      </c>
      <c r="B3399" s="6" t="str">
        <f>"200802011134"</f>
        <v>200802011134</v>
      </c>
    </row>
    <row r="3400" spans="1:2">
      <c r="A3400" s="4">
        <v>3395</v>
      </c>
      <c r="B3400" s="6" t="str">
        <f>"200802011409"</f>
        <v>200802011409</v>
      </c>
    </row>
    <row r="3401" spans="1:2">
      <c r="A3401" s="4">
        <v>3396</v>
      </c>
      <c r="B3401" s="6" t="str">
        <f>"200802011662"</f>
        <v>200802011662</v>
      </c>
    </row>
    <row r="3402" spans="1:2">
      <c r="A3402" s="4">
        <v>3397</v>
      </c>
      <c r="B3402" s="6" t="str">
        <f>"200802011955"</f>
        <v>200802011955</v>
      </c>
    </row>
    <row r="3403" spans="1:2">
      <c r="A3403" s="4">
        <v>3398</v>
      </c>
      <c r="B3403" s="6" t="str">
        <f>"200802011987"</f>
        <v>200802011987</v>
      </c>
    </row>
    <row r="3404" spans="1:2">
      <c r="A3404" s="4">
        <v>3399</v>
      </c>
      <c r="B3404" s="6" t="str">
        <f>"200803001081"</f>
        <v>200803001081</v>
      </c>
    </row>
    <row r="3405" spans="1:2">
      <c r="A3405" s="4">
        <v>3400</v>
      </c>
      <c r="B3405" s="6" t="str">
        <f>"200804000289"</f>
        <v>200804000289</v>
      </c>
    </row>
    <row r="3406" spans="1:2">
      <c r="A3406" s="4">
        <v>3401</v>
      </c>
      <c r="B3406" s="6" t="str">
        <f>"200804000329"</f>
        <v>200804000329</v>
      </c>
    </row>
    <row r="3407" spans="1:2">
      <c r="A3407" s="4">
        <v>3402</v>
      </c>
      <c r="B3407" s="6" t="str">
        <f>"200804000435"</f>
        <v>200804000435</v>
      </c>
    </row>
    <row r="3408" spans="1:2">
      <c r="A3408" s="4">
        <v>3403</v>
      </c>
      <c r="B3408" s="6" t="str">
        <f>"200804000954"</f>
        <v>200804000954</v>
      </c>
    </row>
    <row r="3409" spans="1:2">
      <c r="A3409" s="4">
        <v>3404</v>
      </c>
      <c r="B3409" s="6" t="str">
        <f>"200804000983"</f>
        <v>200804000983</v>
      </c>
    </row>
    <row r="3410" spans="1:2">
      <c r="A3410" s="4">
        <v>3405</v>
      </c>
      <c r="B3410" s="6" t="str">
        <f>"200805000310"</f>
        <v>200805000310</v>
      </c>
    </row>
    <row r="3411" spans="1:2">
      <c r="A3411" s="4">
        <v>3406</v>
      </c>
      <c r="B3411" s="6" t="str">
        <f>"200805000381"</f>
        <v>200805000381</v>
      </c>
    </row>
    <row r="3412" spans="1:2">
      <c r="A3412" s="4">
        <v>3407</v>
      </c>
      <c r="B3412" s="6" t="str">
        <f>"200805000411"</f>
        <v>200805000411</v>
      </c>
    </row>
    <row r="3413" spans="1:2">
      <c r="A3413" s="4">
        <v>3408</v>
      </c>
      <c r="B3413" s="6" t="str">
        <f>"200805000520"</f>
        <v>200805000520</v>
      </c>
    </row>
    <row r="3414" spans="1:2">
      <c r="A3414" s="4">
        <v>3409</v>
      </c>
      <c r="B3414" s="6" t="str">
        <f>"200805001052"</f>
        <v>200805001052</v>
      </c>
    </row>
    <row r="3415" spans="1:2">
      <c r="A3415" s="4">
        <v>3410</v>
      </c>
      <c r="B3415" s="6" t="str">
        <f>"200805001053"</f>
        <v>200805001053</v>
      </c>
    </row>
    <row r="3416" spans="1:2">
      <c r="A3416" s="4">
        <v>3411</v>
      </c>
      <c r="B3416" s="6" t="str">
        <f>"200805001236"</f>
        <v>200805001236</v>
      </c>
    </row>
    <row r="3417" spans="1:2">
      <c r="A3417" s="4">
        <v>3412</v>
      </c>
      <c r="B3417" s="6" t="str">
        <f>"200805001259"</f>
        <v>200805001259</v>
      </c>
    </row>
    <row r="3418" spans="1:2">
      <c r="A3418" s="4">
        <v>3413</v>
      </c>
      <c r="B3418" s="6" t="str">
        <f>"200805001280"</f>
        <v>200805001280</v>
      </c>
    </row>
    <row r="3419" spans="1:2">
      <c r="A3419" s="4">
        <v>3414</v>
      </c>
      <c r="B3419" s="6" t="str">
        <f>"200805001339"</f>
        <v>200805001339</v>
      </c>
    </row>
    <row r="3420" spans="1:2">
      <c r="A3420" s="4">
        <v>3415</v>
      </c>
      <c r="B3420" s="6" t="str">
        <f>"200806000010"</f>
        <v>200806000010</v>
      </c>
    </row>
    <row r="3421" spans="1:2">
      <c r="A3421" s="4">
        <v>3416</v>
      </c>
      <c r="B3421" s="6" t="str">
        <f>"200806000515"</f>
        <v>200806000515</v>
      </c>
    </row>
    <row r="3422" spans="1:2">
      <c r="A3422" s="4">
        <v>3417</v>
      </c>
      <c r="B3422" s="6" t="str">
        <f>"200807000030"</f>
        <v>200807000030</v>
      </c>
    </row>
    <row r="3423" spans="1:2">
      <c r="A3423" s="4">
        <v>3418</v>
      </c>
      <c r="B3423" s="6" t="str">
        <f>"200807000031"</f>
        <v>200807000031</v>
      </c>
    </row>
    <row r="3424" spans="1:2">
      <c r="A3424" s="4">
        <v>3419</v>
      </c>
      <c r="B3424" s="6" t="str">
        <f>"200807000048"</f>
        <v>200807000048</v>
      </c>
    </row>
    <row r="3425" spans="1:2">
      <c r="A3425" s="4">
        <v>3420</v>
      </c>
      <c r="B3425" s="6" t="str">
        <f>"200807000390"</f>
        <v>200807000390</v>
      </c>
    </row>
    <row r="3426" spans="1:2">
      <c r="A3426" s="4">
        <v>3421</v>
      </c>
      <c r="B3426" s="6" t="str">
        <f>"200807000933"</f>
        <v>200807000933</v>
      </c>
    </row>
    <row r="3427" spans="1:2">
      <c r="A3427" s="4">
        <v>3422</v>
      </c>
      <c r="B3427" s="6" t="str">
        <f>"200808000063"</f>
        <v>200808000063</v>
      </c>
    </row>
    <row r="3428" spans="1:2">
      <c r="A3428" s="4">
        <v>3423</v>
      </c>
      <c r="B3428" s="6" t="str">
        <f>"200808000174"</f>
        <v>200808000174</v>
      </c>
    </row>
    <row r="3429" spans="1:2">
      <c r="A3429" s="4">
        <v>3424</v>
      </c>
      <c r="B3429" s="6" t="str">
        <f>"200808000395"</f>
        <v>200808000395</v>
      </c>
    </row>
    <row r="3430" spans="1:2">
      <c r="A3430" s="4">
        <v>3425</v>
      </c>
      <c r="B3430" s="6" t="str">
        <f>"200808000401"</f>
        <v>200808000401</v>
      </c>
    </row>
    <row r="3431" spans="1:2">
      <c r="A3431" s="4">
        <v>3426</v>
      </c>
      <c r="B3431" s="6" t="str">
        <f>"200808000409"</f>
        <v>200808000409</v>
      </c>
    </row>
    <row r="3432" spans="1:2">
      <c r="A3432" s="4">
        <v>3427</v>
      </c>
      <c r="B3432" s="6" t="str">
        <f>"200808000485"</f>
        <v>200808000485</v>
      </c>
    </row>
    <row r="3433" spans="1:2">
      <c r="A3433" s="4">
        <v>3428</v>
      </c>
      <c r="B3433" s="6" t="str">
        <f>"200809000139"</f>
        <v>200809000139</v>
      </c>
    </row>
    <row r="3434" spans="1:2">
      <c r="A3434" s="4">
        <v>3429</v>
      </c>
      <c r="B3434" s="6" t="str">
        <f>"200809000738"</f>
        <v>200809000738</v>
      </c>
    </row>
    <row r="3435" spans="1:2">
      <c r="A3435" s="4">
        <v>3430</v>
      </c>
      <c r="B3435" s="6" t="str">
        <f>"200809000957"</f>
        <v>200809000957</v>
      </c>
    </row>
    <row r="3436" spans="1:2">
      <c r="A3436" s="4">
        <v>3431</v>
      </c>
      <c r="B3436" s="6" t="str">
        <f>"200810000558"</f>
        <v>200810000558</v>
      </c>
    </row>
    <row r="3437" spans="1:2">
      <c r="A3437" s="4">
        <v>3432</v>
      </c>
      <c r="B3437" s="6" t="str">
        <f>"200810000968"</f>
        <v>200810000968</v>
      </c>
    </row>
    <row r="3438" spans="1:2">
      <c r="A3438" s="4">
        <v>3433</v>
      </c>
      <c r="B3438" s="6" t="str">
        <f>"200811000033"</f>
        <v>200811000033</v>
      </c>
    </row>
    <row r="3439" spans="1:2">
      <c r="A3439" s="4">
        <v>3434</v>
      </c>
      <c r="B3439" s="6" t="str">
        <f>"200811000197"</f>
        <v>200811000197</v>
      </c>
    </row>
    <row r="3440" spans="1:2">
      <c r="A3440" s="4">
        <v>3435</v>
      </c>
      <c r="B3440" s="6" t="str">
        <f>"200811000505"</f>
        <v>200811000505</v>
      </c>
    </row>
    <row r="3441" spans="1:2">
      <c r="A3441" s="4">
        <v>3436</v>
      </c>
      <c r="B3441" s="6" t="str">
        <f>"200811000900"</f>
        <v>200811000900</v>
      </c>
    </row>
    <row r="3442" spans="1:2">
      <c r="A3442" s="4">
        <v>3437</v>
      </c>
      <c r="B3442" s="6" t="str">
        <f>"200811001347"</f>
        <v>200811001347</v>
      </c>
    </row>
    <row r="3443" spans="1:2">
      <c r="A3443" s="4">
        <v>3438</v>
      </c>
      <c r="B3443" s="6" t="str">
        <f>"200811001470"</f>
        <v>200811001470</v>
      </c>
    </row>
    <row r="3444" spans="1:2">
      <c r="A3444" s="4">
        <v>3439</v>
      </c>
      <c r="B3444" s="6" t="str">
        <f>"200811001502"</f>
        <v>200811001502</v>
      </c>
    </row>
    <row r="3445" spans="1:2">
      <c r="A3445" s="4">
        <v>3440</v>
      </c>
      <c r="B3445" s="6" t="str">
        <f>"200812000250"</f>
        <v>200812000250</v>
      </c>
    </row>
    <row r="3446" spans="1:2">
      <c r="A3446" s="4">
        <v>3441</v>
      </c>
      <c r="B3446" s="6" t="str">
        <f>"200812000332"</f>
        <v>200812000332</v>
      </c>
    </row>
    <row r="3447" spans="1:2">
      <c r="A3447" s="4">
        <v>3442</v>
      </c>
      <c r="B3447" s="6" t="str">
        <f>"200812000487"</f>
        <v>200812000487</v>
      </c>
    </row>
    <row r="3448" spans="1:2">
      <c r="A3448" s="4">
        <v>3443</v>
      </c>
      <c r="B3448" s="6" t="str">
        <f>"200812000595"</f>
        <v>200812000595</v>
      </c>
    </row>
    <row r="3449" spans="1:2">
      <c r="A3449" s="4">
        <v>3444</v>
      </c>
      <c r="B3449" s="6" t="str">
        <f>"200812000923"</f>
        <v>200812000923</v>
      </c>
    </row>
    <row r="3450" spans="1:2">
      <c r="A3450" s="4">
        <v>3445</v>
      </c>
      <c r="B3450" s="6" t="str">
        <f>"200812001079"</f>
        <v>200812001079</v>
      </c>
    </row>
    <row r="3451" spans="1:2">
      <c r="A3451" s="4">
        <v>3446</v>
      </c>
      <c r="B3451" s="6" t="str">
        <f>"200901000184"</f>
        <v>200901000184</v>
      </c>
    </row>
    <row r="3452" spans="1:2">
      <c r="A3452" s="4">
        <v>3447</v>
      </c>
      <c r="B3452" s="6" t="str">
        <f>"200901000672"</f>
        <v>200901000672</v>
      </c>
    </row>
    <row r="3453" spans="1:2">
      <c r="A3453" s="4">
        <v>3448</v>
      </c>
      <c r="B3453" s="6" t="str">
        <f>"200901001000"</f>
        <v>200901001000</v>
      </c>
    </row>
    <row r="3454" spans="1:2">
      <c r="A3454" s="4">
        <v>3449</v>
      </c>
      <c r="B3454" s="6" t="str">
        <f>"200902000111"</f>
        <v>200902000111</v>
      </c>
    </row>
    <row r="3455" spans="1:2">
      <c r="A3455" s="4">
        <v>3450</v>
      </c>
      <c r="B3455" s="6" t="str">
        <f>"200902000281"</f>
        <v>200902000281</v>
      </c>
    </row>
    <row r="3456" spans="1:2">
      <c r="A3456" s="4">
        <v>3451</v>
      </c>
      <c r="B3456" s="6" t="str">
        <f>"200903000335"</f>
        <v>200903000335</v>
      </c>
    </row>
    <row r="3457" spans="1:2">
      <c r="A3457" s="4">
        <v>3452</v>
      </c>
      <c r="B3457" s="6" t="str">
        <f>"200903000397"</f>
        <v>200903000397</v>
      </c>
    </row>
    <row r="3458" spans="1:2">
      <c r="A3458" s="4">
        <v>3453</v>
      </c>
      <c r="B3458" s="6" t="str">
        <f>"200903000583"</f>
        <v>200903000583</v>
      </c>
    </row>
    <row r="3459" spans="1:2">
      <c r="A3459" s="4">
        <v>3454</v>
      </c>
      <c r="B3459" s="6" t="str">
        <f>"200904000005"</f>
        <v>200904000005</v>
      </c>
    </row>
    <row r="3460" spans="1:2">
      <c r="A3460" s="4">
        <v>3455</v>
      </c>
      <c r="B3460" s="6" t="str">
        <f>"200904000163"</f>
        <v>200904000163</v>
      </c>
    </row>
    <row r="3461" spans="1:2">
      <c r="A3461" s="4">
        <v>3456</v>
      </c>
      <c r="B3461" s="6" t="str">
        <f>"200904000511"</f>
        <v>200904000511</v>
      </c>
    </row>
    <row r="3462" spans="1:2">
      <c r="A3462" s="4">
        <v>3457</v>
      </c>
      <c r="B3462" s="6" t="str">
        <f>"200905000213"</f>
        <v>200905000213</v>
      </c>
    </row>
    <row r="3463" spans="1:2">
      <c r="A3463" s="4">
        <v>3458</v>
      </c>
      <c r="B3463" s="6" t="str">
        <f>"200905000382"</f>
        <v>200905000382</v>
      </c>
    </row>
    <row r="3464" spans="1:2">
      <c r="A3464" s="4">
        <v>3459</v>
      </c>
      <c r="B3464" s="6" t="str">
        <f>"200905000430"</f>
        <v>200905000430</v>
      </c>
    </row>
    <row r="3465" spans="1:2">
      <c r="A3465" s="4">
        <v>3460</v>
      </c>
      <c r="B3465" s="6" t="str">
        <f>"200906000129"</f>
        <v>200906000129</v>
      </c>
    </row>
    <row r="3466" spans="1:2">
      <c r="A3466" s="4">
        <v>3461</v>
      </c>
      <c r="B3466" s="6" t="str">
        <f>"200906000131"</f>
        <v>200906000131</v>
      </c>
    </row>
    <row r="3467" spans="1:2">
      <c r="A3467" s="4">
        <v>3462</v>
      </c>
      <c r="B3467" s="6" t="str">
        <f>"200906000224"</f>
        <v>200906000224</v>
      </c>
    </row>
    <row r="3468" spans="1:2">
      <c r="A3468" s="4">
        <v>3463</v>
      </c>
      <c r="B3468" s="6" t="str">
        <f>"200906000293"</f>
        <v>200906000293</v>
      </c>
    </row>
    <row r="3469" spans="1:2">
      <c r="A3469" s="4">
        <v>3464</v>
      </c>
      <c r="B3469" s="6" t="str">
        <f>"200906000448"</f>
        <v>200906000448</v>
      </c>
    </row>
    <row r="3470" spans="1:2">
      <c r="A3470" s="4">
        <v>3465</v>
      </c>
      <c r="B3470" s="6" t="str">
        <f>"200908000054"</f>
        <v>200908000054</v>
      </c>
    </row>
    <row r="3471" spans="1:2">
      <c r="A3471" s="4">
        <v>3466</v>
      </c>
      <c r="B3471" s="6" t="str">
        <f>"200908000107"</f>
        <v>200908000107</v>
      </c>
    </row>
    <row r="3472" spans="1:2">
      <c r="A3472" s="4">
        <v>3467</v>
      </c>
      <c r="B3472" s="6" t="str">
        <f>"200908000180"</f>
        <v>200908000180</v>
      </c>
    </row>
    <row r="3473" spans="1:2">
      <c r="A3473" s="4">
        <v>3468</v>
      </c>
      <c r="B3473" s="6" t="str">
        <f>"200909000032"</f>
        <v>200909000032</v>
      </c>
    </row>
    <row r="3474" spans="1:2">
      <c r="A3474" s="4">
        <v>3469</v>
      </c>
      <c r="B3474" s="6" t="str">
        <f>"200910000105"</f>
        <v>200910000105</v>
      </c>
    </row>
    <row r="3475" spans="1:2">
      <c r="A3475" s="4">
        <v>3470</v>
      </c>
      <c r="B3475" s="6" t="str">
        <f>"200910000247"</f>
        <v>200910000247</v>
      </c>
    </row>
    <row r="3476" spans="1:2">
      <c r="A3476" s="4">
        <v>3471</v>
      </c>
      <c r="B3476" s="6" t="str">
        <f>"200910000365"</f>
        <v>200910000365</v>
      </c>
    </row>
    <row r="3477" spans="1:2">
      <c r="A3477" s="4">
        <v>3472</v>
      </c>
      <c r="B3477" s="6" t="str">
        <f>"200910000700"</f>
        <v>200910000700</v>
      </c>
    </row>
    <row r="3478" spans="1:2">
      <c r="A3478" s="4">
        <v>3473</v>
      </c>
      <c r="B3478" s="6" t="str">
        <f>"200910000810"</f>
        <v>200910000810</v>
      </c>
    </row>
    <row r="3479" spans="1:2">
      <c r="A3479" s="4">
        <v>3474</v>
      </c>
      <c r="B3479" s="6" t="str">
        <f>"200910000876"</f>
        <v>200910000876</v>
      </c>
    </row>
    <row r="3480" spans="1:2">
      <c r="A3480" s="4">
        <v>3475</v>
      </c>
      <c r="B3480" s="6" t="str">
        <f>"200911000100"</f>
        <v>200911000100</v>
      </c>
    </row>
    <row r="3481" spans="1:2">
      <c r="A3481" s="4">
        <v>3476</v>
      </c>
      <c r="B3481" s="6" t="str">
        <f>"200911000156"</f>
        <v>200911000156</v>
      </c>
    </row>
    <row r="3482" spans="1:2">
      <c r="A3482" s="4">
        <v>3477</v>
      </c>
      <c r="B3482" s="6" t="str">
        <f>"200911000184"</f>
        <v>200911000184</v>
      </c>
    </row>
    <row r="3483" spans="1:2">
      <c r="A3483" s="4">
        <v>3478</v>
      </c>
      <c r="B3483" s="6" t="str">
        <f>"200911000304"</f>
        <v>200911000304</v>
      </c>
    </row>
    <row r="3484" spans="1:2">
      <c r="A3484" s="4">
        <v>3479</v>
      </c>
      <c r="B3484" s="6" t="str">
        <f>"200911000526"</f>
        <v>200911000526</v>
      </c>
    </row>
    <row r="3485" spans="1:2">
      <c r="A3485" s="4">
        <v>3480</v>
      </c>
      <c r="B3485" s="6" t="str">
        <f>"200912000045"</f>
        <v>200912000045</v>
      </c>
    </row>
    <row r="3486" spans="1:2">
      <c r="A3486" s="4">
        <v>3481</v>
      </c>
      <c r="B3486" s="6" t="str">
        <f>"200912000094"</f>
        <v>200912000094</v>
      </c>
    </row>
    <row r="3487" spans="1:2">
      <c r="A3487" s="4">
        <v>3482</v>
      </c>
      <c r="B3487" s="6" t="str">
        <f>"200912000206"</f>
        <v>200912000206</v>
      </c>
    </row>
    <row r="3488" spans="1:2">
      <c r="A3488" s="4">
        <v>3483</v>
      </c>
      <c r="B3488" s="6" t="str">
        <f>"200912000271"</f>
        <v>200912000271</v>
      </c>
    </row>
    <row r="3489" spans="1:2">
      <c r="A3489" s="4">
        <v>3484</v>
      </c>
      <c r="B3489" s="6" t="str">
        <f>"201001000059"</f>
        <v>201001000059</v>
      </c>
    </row>
    <row r="3490" spans="1:2">
      <c r="A3490" s="4">
        <v>3485</v>
      </c>
      <c r="B3490" s="6" t="str">
        <f>"201001000284"</f>
        <v>201001000284</v>
      </c>
    </row>
    <row r="3491" spans="1:2">
      <c r="A3491" s="4">
        <v>3486</v>
      </c>
      <c r="B3491" s="6" t="str">
        <f>"201001000295"</f>
        <v>201001000295</v>
      </c>
    </row>
    <row r="3492" spans="1:2">
      <c r="A3492" s="4">
        <v>3487</v>
      </c>
      <c r="B3492" s="6" t="str">
        <f>"201001000523"</f>
        <v>201001000523</v>
      </c>
    </row>
    <row r="3493" spans="1:2">
      <c r="A3493" s="4">
        <v>3488</v>
      </c>
      <c r="B3493" s="6" t="str">
        <f>"201002000319"</f>
        <v>201002000319</v>
      </c>
    </row>
    <row r="3494" spans="1:2">
      <c r="A3494" s="4">
        <v>3489</v>
      </c>
      <c r="B3494" s="6" t="str">
        <f>"201002000389"</f>
        <v>201002000389</v>
      </c>
    </row>
    <row r="3495" spans="1:2">
      <c r="A3495" s="4">
        <v>3490</v>
      </c>
      <c r="B3495" s="6" t="str">
        <f>"201003000244"</f>
        <v>201003000244</v>
      </c>
    </row>
    <row r="3496" spans="1:2">
      <c r="A3496" s="4">
        <v>3491</v>
      </c>
      <c r="B3496" s="6" t="str">
        <f>"201004000125"</f>
        <v>201004000125</v>
      </c>
    </row>
    <row r="3497" spans="1:2">
      <c r="A3497" s="4">
        <v>3492</v>
      </c>
      <c r="B3497" s="6" t="str">
        <f>"201005000018"</f>
        <v>201005000018</v>
      </c>
    </row>
    <row r="3498" spans="1:2">
      <c r="A3498" s="4">
        <v>3493</v>
      </c>
      <c r="B3498" s="6" t="str">
        <f>"201005000052"</f>
        <v>201005000052</v>
      </c>
    </row>
    <row r="3499" spans="1:2">
      <c r="A3499" s="4">
        <v>3494</v>
      </c>
      <c r="B3499" s="6" t="str">
        <f>"201005000166"</f>
        <v>201005000166</v>
      </c>
    </row>
    <row r="3500" spans="1:2">
      <c r="A3500" s="4">
        <v>3495</v>
      </c>
      <c r="B3500" s="6" t="str">
        <f>"201005000171"</f>
        <v>201005000171</v>
      </c>
    </row>
    <row r="3501" spans="1:2">
      <c r="A3501" s="4">
        <v>3496</v>
      </c>
      <c r="B3501" s="6" t="str">
        <f>"201005000175"</f>
        <v>201005000175</v>
      </c>
    </row>
    <row r="3502" spans="1:2">
      <c r="A3502" s="4">
        <v>3497</v>
      </c>
      <c r="B3502" s="6" t="str">
        <f>"201006000063"</f>
        <v>201006000063</v>
      </c>
    </row>
    <row r="3503" spans="1:2">
      <c r="A3503" s="4">
        <v>3498</v>
      </c>
      <c r="B3503" s="6" t="str">
        <f>"201007000124"</f>
        <v>201007000124</v>
      </c>
    </row>
    <row r="3504" spans="1:2">
      <c r="A3504" s="4">
        <v>3499</v>
      </c>
      <c r="B3504" s="6" t="str">
        <f>"201008000167"</f>
        <v>201008000167</v>
      </c>
    </row>
    <row r="3505" spans="1:2">
      <c r="A3505" s="4">
        <v>3500</v>
      </c>
      <c r="B3505" s="6" t="str">
        <f>"201009000042"</f>
        <v>201009000042</v>
      </c>
    </row>
    <row r="3506" spans="1:2">
      <c r="A3506" s="4">
        <v>3501</v>
      </c>
      <c r="B3506" s="6" t="str">
        <f>"201009000240"</f>
        <v>201009000240</v>
      </c>
    </row>
    <row r="3507" spans="1:2">
      <c r="A3507" s="4">
        <v>3502</v>
      </c>
      <c r="B3507" s="6" t="str">
        <f>"201010000024"</f>
        <v>201010000024</v>
      </c>
    </row>
    <row r="3508" spans="1:2">
      <c r="A3508" s="4">
        <v>3503</v>
      </c>
      <c r="B3508" s="6" t="str">
        <f>"201010000095"</f>
        <v>201010000095</v>
      </c>
    </row>
    <row r="3509" spans="1:2">
      <c r="A3509" s="4">
        <v>3504</v>
      </c>
      <c r="B3509" s="6" t="str">
        <f>"201010000131"</f>
        <v>201010000131</v>
      </c>
    </row>
    <row r="3510" spans="1:2">
      <c r="A3510" s="4">
        <v>3505</v>
      </c>
      <c r="B3510" s="6" t="str">
        <f>"201010000150"</f>
        <v>201010000150</v>
      </c>
    </row>
    <row r="3511" spans="1:2">
      <c r="A3511" s="4">
        <v>3506</v>
      </c>
      <c r="B3511" s="6" t="str">
        <f>"201010000168"</f>
        <v>201010000168</v>
      </c>
    </row>
    <row r="3512" spans="1:2">
      <c r="A3512" s="4">
        <v>3507</v>
      </c>
      <c r="B3512" s="6" t="str">
        <f>"201010000185"</f>
        <v>201010000185</v>
      </c>
    </row>
    <row r="3513" spans="1:2">
      <c r="A3513" s="4">
        <v>3508</v>
      </c>
      <c r="B3513" s="6" t="str">
        <f>"201011000049"</f>
        <v>201011000049</v>
      </c>
    </row>
    <row r="3514" spans="1:2">
      <c r="A3514" s="4">
        <v>3509</v>
      </c>
      <c r="B3514" s="6" t="str">
        <f>"201011000056"</f>
        <v>201011000056</v>
      </c>
    </row>
    <row r="3515" spans="1:2">
      <c r="A3515" s="4">
        <v>3510</v>
      </c>
      <c r="B3515" s="6" t="str">
        <f>"201011000082"</f>
        <v>201011000082</v>
      </c>
    </row>
    <row r="3516" spans="1:2">
      <c r="A3516" s="4">
        <v>3511</v>
      </c>
      <c r="B3516" s="6" t="str">
        <f>"201011000095"</f>
        <v>201011000095</v>
      </c>
    </row>
    <row r="3517" spans="1:2">
      <c r="A3517" s="4">
        <v>3512</v>
      </c>
      <c r="B3517" s="6" t="str">
        <f>"201011000134"</f>
        <v>201011000134</v>
      </c>
    </row>
    <row r="3518" spans="1:2">
      <c r="A3518" s="4">
        <v>3513</v>
      </c>
      <c r="B3518" s="6" t="str">
        <f>"201011000135"</f>
        <v>201011000135</v>
      </c>
    </row>
    <row r="3519" spans="1:2">
      <c r="A3519" s="4">
        <v>3514</v>
      </c>
      <c r="B3519" s="6" t="str">
        <f>"201011000147"</f>
        <v>201011000147</v>
      </c>
    </row>
    <row r="3520" spans="1:2">
      <c r="A3520" s="4">
        <v>3515</v>
      </c>
      <c r="B3520" s="6" t="str">
        <f>"201011000185"</f>
        <v>201011000185</v>
      </c>
    </row>
    <row r="3521" spans="1:2">
      <c r="A3521" s="4">
        <v>3516</v>
      </c>
      <c r="B3521" s="6" t="str">
        <f>"201012000016"</f>
        <v>201012000016</v>
      </c>
    </row>
    <row r="3522" spans="1:2">
      <c r="A3522" s="4">
        <v>3517</v>
      </c>
      <c r="B3522" s="6" t="str">
        <f>"201012000036"</f>
        <v>201012000036</v>
      </c>
    </row>
    <row r="3523" spans="1:2">
      <c r="A3523" s="4">
        <v>3518</v>
      </c>
      <c r="B3523" s="6" t="str">
        <f>"201012000044"</f>
        <v>201012000044</v>
      </c>
    </row>
    <row r="3524" spans="1:2">
      <c r="A3524" s="4">
        <v>3519</v>
      </c>
      <c r="B3524" s="6" t="str">
        <f>"201012000057"</f>
        <v>201012000057</v>
      </c>
    </row>
    <row r="3525" spans="1:2">
      <c r="A3525" s="4">
        <v>3520</v>
      </c>
      <c r="B3525" s="6" t="str">
        <f>"201101000120"</f>
        <v>201101000120</v>
      </c>
    </row>
    <row r="3526" spans="1:2">
      <c r="A3526" s="4">
        <v>3521</v>
      </c>
      <c r="B3526" s="6" t="str">
        <f>"201101000124"</f>
        <v>201101000124</v>
      </c>
    </row>
    <row r="3527" spans="1:2">
      <c r="A3527" s="4">
        <v>3522</v>
      </c>
      <c r="B3527" s="6" t="str">
        <f>"201101000170"</f>
        <v>201101000170</v>
      </c>
    </row>
    <row r="3528" spans="1:2">
      <c r="A3528" s="4">
        <v>3523</v>
      </c>
      <c r="B3528" s="6" t="str">
        <f>"201102000005"</f>
        <v>201102000005</v>
      </c>
    </row>
    <row r="3529" spans="1:2">
      <c r="A3529" s="4">
        <v>3524</v>
      </c>
      <c r="B3529" s="6" t="str">
        <f>"201102000029"</f>
        <v>201102000029</v>
      </c>
    </row>
    <row r="3530" spans="1:2">
      <c r="A3530" s="4">
        <v>3525</v>
      </c>
      <c r="B3530" s="6" t="str">
        <f>"201102000045"</f>
        <v>201102000045</v>
      </c>
    </row>
    <row r="3531" spans="1:2">
      <c r="A3531" s="4">
        <v>3526</v>
      </c>
      <c r="B3531" s="6" t="str">
        <f>"201102000047"</f>
        <v>201102000047</v>
      </c>
    </row>
    <row r="3532" spans="1:2">
      <c r="A3532" s="4">
        <v>3527</v>
      </c>
      <c r="B3532" s="6" t="str">
        <f>"201102000059"</f>
        <v>201102000059</v>
      </c>
    </row>
    <row r="3533" spans="1:2">
      <c r="A3533" s="4">
        <v>3528</v>
      </c>
      <c r="B3533" s="6" t="str">
        <f>"201102000068"</f>
        <v>201102000068</v>
      </c>
    </row>
    <row r="3534" spans="1:2">
      <c r="A3534" s="4">
        <v>3529</v>
      </c>
      <c r="B3534" s="6" t="str">
        <f>"201102000071"</f>
        <v>201102000071</v>
      </c>
    </row>
    <row r="3535" spans="1:2">
      <c r="A3535" s="4">
        <v>3530</v>
      </c>
      <c r="B3535" s="6" t="str">
        <f>"201102000102"</f>
        <v>201102000102</v>
      </c>
    </row>
    <row r="3536" spans="1:2">
      <c r="A3536" s="4">
        <v>3531</v>
      </c>
      <c r="B3536" s="6" t="str">
        <f>"201102000109"</f>
        <v>201102000109</v>
      </c>
    </row>
    <row r="3537" spans="1:2">
      <c r="A3537" s="4">
        <v>3532</v>
      </c>
      <c r="B3537" s="6" t="str">
        <f>"201102000124"</f>
        <v>201102000124</v>
      </c>
    </row>
    <row r="3538" spans="1:2">
      <c r="A3538" s="4">
        <v>3533</v>
      </c>
      <c r="B3538" s="6" t="str">
        <f>"201102000127"</f>
        <v>201102000127</v>
      </c>
    </row>
    <row r="3539" spans="1:2">
      <c r="A3539" s="4">
        <v>3534</v>
      </c>
      <c r="B3539" s="6" t="str">
        <f>"201102000149"</f>
        <v>201102000149</v>
      </c>
    </row>
    <row r="3540" spans="1:2">
      <c r="A3540" s="4">
        <v>3535</v>
      </c>
      <c r="B3540" s="6" t="str">
        <f>"201102000167"</f>
        <v>201102000167</v>
      </c>
    </row>
    <row r="3541" spans="1:2">
      <c r="A3541" s="4">
        <v>3536</v>
      </c>
      <c r="B3541" s="6" t="str">
        <f>"201102000183"</f>
        <v>201102000183</v>
      </c>
    </row>
    <row r="3542" spans="1:2">
      <c r="A3542" s="4">
        <v>3537</v>
      </c>
      <c r="B3542" s="6" t="str">
        <f>"201102000191"</f>
        <v>201102000191</v>
      </c>
    </row>
    <row r="3543" spans="1:2">
      <c r="A3543" s="4">
        <v>3538</v>
      </c>
      <c r="B3543" s="6" t="str">
        <f>"201102000222"</f>
        <v>201102000222</v>
      </c>
    </row>
    <row r="3544" spans="1:2">
      <c r="A3544" s="4">
        <v>3539</v>
      </c>
      <c r="B3544" s="6" t="str">
        <f>"201102000249"</f>
        <v>201102000249</v>
      </c>
    </row>
    <row r="3545" spans="1:2">
      <c r="A3545" s="4">
        <v>3540</v>
      </c>
      <c r="B3545" s="6" t="str">
        <f>"201102000278"</f>
        <v>201102000278</v>
      </c>
    </row>
    <row r="3546" spans="1:2">
      <c r="A3546" s="4">
        <v>3541</v>
      </c>
      <c r="B3546" s="6" t="str">
        <f>"201102000279"</f>
        <v>201102000279</v>
      </c>
    </row>
    <row r="3547" spans="1:2">
      <c r="A3547" s="4">
        <v>3542</v>
      </c>
      <c r="B3547" s="6" t="str">
        <f>"201102000285"</f>
        <v>201102000285</v>
      </c>
    </row>
    <row r="3548" spans="1:2">
      <c r="A3548" s="4">
        <v>3543</v>
      </c>
      <c r="B3548" s="6" t="str">
        <f>"201102000291"</f>
        <v>201102000291</v>
      </c>
    </row>
    <row r="3549" spans="1:2">
      <c r="A3549" s="4">
        <v>3544</v>
      </c>
      <c r="B3549" s="6" t="str">
        <f>"201102000322"</f>
        <v>201102000322</v>
      </c>
    </row>
    <row r="3550" spans="1:2">
      <c r="A3550" s="4">
        <v>3545</v>
      </c>
      <c r="B3550" s="6" t="str">
        <f>"201102000342"</f>
        <v>201102000342</v>
      </c>
    </row>
    <row r="3551" spans="1:2">
      <c r="A3551" s="4">
        <v>3546</v>
      </c>
      <c r="B3551" s="6" t="str">
        <f>"201102000355"</f>
        <v>201102000355</v>
      </c>
    </row>
    <row r="3552" spans="1:2">
      <c r="A3552" s="4">
        <v>3547</v>
      </c>
      <c r="B3552" s="6" t="str">
        <f>"201102000414"</f>
        <v>201102000414</v>
      </c>
    </row>
    <row r="3553" spans="1:2">
      <c r="A3553" s="4">
        <v>3548</v>
      </c>
      <c r="B3553" s="6" t="str">
        <f>"201102000418"</f>
        <v>201102000418</v>
      </c>
    </row>
    <row r="3554" spans="1:2">
      <c r="A3554" s="4">
        <v>3549</v>
      </c>
      <c r="B3554" s="6" t="str">
        <f>"201102000427"</f>
        <v>201102000427</v>
      </c>
    </row>
    <row r="3555" spans="1:2">
      <c r="A3555" s="4">
        <v>3550</v>
      </c>
      <c r="B3555" s="6" t="str">
        <f>"201102000454"</f>
        <v>201102000454</v>
      </c>
    </row>
    <row r="3556" spans="1:2">
      <c r="A3556" s="4">
        <v>3551</v>
      </c>
      <c r="B3556" s="6" t="str">
        <f>"201102000455"</f>
        <v>201102000455</v>
      </c>
    </row>
    <row r="3557" spans="1:2">
      <c r="A3557" s="4">
        <v>3552</v>
      </c>
      <c r="B3557" s="6" t="str">
        <f>"201102000459"</f>
        <v>201102000459</v>
      </c>
    </row>
    <row r="3558" spans="1:2">
      <c r="A3558" s="4">
        <v>3553</v>
      </c>
      <c r="B3558" s="6" t="str">
        <f>"201102000480"</f>
        <v>201102000480</v>
      </c>
    </row>
    <row r="3559" spans="1:2">
      <c r="A3559" s="4">
        <v>3554</v>
      </c>
      <c r="B3559" s="6" t="str">
        <f>"201102000531"</f>
        <v>201102000531</v>
      </c>
    </row>
    <row r="3560" spans="1:2">
      <c r="A3560" s="4">
        <v>3555</v>
      </c>
      <c r="B3560" s="6" t="str">
        <f>"201102000570"</f>
        <v>201102000570</v>
      </c>
    </row>
    <row r="3561" spans="1:2">
      <c r="A3561" s="4">
        <v>3556</v>
      </c>
      <c r="B3561" s="6" t="str">
        <f>"201102000640"</f>
        <v>201102000640</v>
      </c>
    </row>
    <row r="3562" spans="1:2">
      <c r="A3562" s="4">
        <v>3557</v>
      </c>
      <c r="B3562" s="6" t="str">
        <f>"201102000705"</f>
        <v>201102000705</v>
      </c>
    </row>
    <row r="3563" spans="1:2">
      <c r="A3563" s="4">
        <v>3558</v>
      </c>
      <c r="B3563" s="6" t="str">
        <f>"201102000720"</f>
        <v>201102000720</v>
      </c>
    </row>
    <row r="3564" spans="1:2">
      <c r="A3564" s="4">
        <v>3559</v>
      </c>
      <c r="B3564" s="6" t="str">
        <f>"201102000747"</f>
        <v>201102000747</v>
      </c>
    </row>
    <row r="3565" spans="1:2">
      <c r="A3565" s="4">
        <v>3560</v>
      </c>
      <c r="B3565" s="6" t="str">
        <f>"201102000760"</f>
        <v>201102000760</v>
      </c>
    </row>
    <row r="3566" spans="1:2">
      <c r="A3566" s="4">
        <v>3561</v>
      </c>
      <c r="B3566" s="6" t="str">
        <f>"201102000793"</f>
        <v>201102000793</v>
      </c>
    </row>
    <row r="3567" spans="1:2">
      <c r="A3567" s="4">
        <v>3562</v>
      </c>
      <c r="B3567" s="6" t="str">
        <f>"201102000807"</f>
        <v>201102000807</v>
      </c>
    </row>
    <row r="3568" spans="1:2">
      <c r="A3568" s="4">
        <v>3563</v>
      </c>
      <c r="B3568" s="6" t="str">
        <f>"201102000833"</f>
        <v>201102000833</v>
      </c>
    </row>
    <row r="3569" spans="1:2">
      <c r="A3569" s="4">
        <v>3564</v>
      </c>
      <c r="B3569" s="6" t="str">
        <f>"201102000861"</f>
        <v>201102000861</v>
      </c>
    </row>
    <row r="3570" spans="1:2">
      <c r="A3570" s="4">
        <v>3565</v>
      </c>
      <c r="B3570" s="6" t="str">
        <f>"201102000895"</f>
        <v>201102000895</v>
      </c>
    </row>
    <row r="3571" spans="1:2">
      <c r="A3571" s="4">
        <v>3566</v>
      </c>
      <c r="B3571" s="6" t="str">
        <f>"201102000907"</f>
        <v>201102000907</v>
      </c>
    </row>
    <row r="3572" spans="1:2">
      <c r="A3572" s="4">
        <v>3567</v>
      </c>
      <c r="B3572" s="6" t="str">
        <f>"201102000932"</f>
        <v>201102000932</v>
      </c>
    </row>
    <row r="3573" spans="1:2">
      <c r="A3573" s="4">
        <v>3568</v>
      </c>
      <c r="B3573" s="6" t="str">
        <f>"201102000938"</f>
        <v>201102000938</v>
      </c>
    </row>
    <row r="3574" spans="1:2">
      <c r="A3574" s="4">
        <v>3569</v>
      </c>
      <c r="B3574" s="6" t="str">
        <f>"201102000942"</f>
        <v>201102000942</v>
      </c>
    </row>
    <row r="3575" spans="1:2">
      <c r="A3575" s="4">
        <v>3570</v>
      </c>
      <c r="B3575" s="6" t="str">
        <f>"201102000949"</f>
        <v>201102000949</v>
      </c>
    </row>
    <row r="3576" spans="1:2">
      <c r="A3576" s="4">
        <v>3571</v>
      </c>
      <c r="B3576" s="6" t="str">
        <f>"201102000984"</f>
        <v>201102000984</v>
      </c>
    </row>
    <row r="3577" spans="1:2">
      <c r="A3577" s="4">
        <v>3572</v>
      </c>
      <c r="B3577" s="6" t="str">
        <f>"201102000988"</f>
        <v>201102000988</v>
      </c>
    </row>
    <row r="3578" spans="1:2">
      <c r="A3578" s="4">
        <v>3573</v>
      </c>
      <c r="B3578" s="6" t="str">
        <f>"201102001000"</f>
        <v>201102001000</v>
      </c>
    </row>
    <row r="3579" spans="1:2">
      <c r="A3579" s="4">
        <v>3574</v>
      </c>
      <c r="B3579" s="6" t="str">
        <f>"201102001003"</f>
        <v>201102001003</v>
      </c>
    </row>
    <row r="3580" spans="1:2">
      <c r="A3580" s="4">
        <v>3575</v>
      </c>
      <c r="B3580" s="6" t="str">
        <f>"201102001006"</f>
        <v>201102001006</v>
      </c>
    </row>
    <row r="3581" spans="1:2">
      <c r="A3581" s="4">
        <v>3576</v>
      </c>
      <c r="B3581" s="6" t="str">
        <f>"201102001045"</f>
        <v>201102001045</v>
      </c>
    </row>
    <row r="3582" spans="1:2">
      <c r="A3582" s="4">
        <v>3577</v>
      </c>
      <c r="B3582" s="6" t="str">
        <f>"201102001046"</f>
        <v>201102001046</v>
      </c>
    </row>
    <row r="3583" spans="1:2">
      <c r="A3583" s="4">
        <v>3578</v>
      </c>
      <c r="B3583" s="6" t="str">
        <f>"201102001073"</f>
        <v>201102001073</v>
      </c>
    </row>
    <row r="3584" spans="1:2">
      <c r="A3584" s="4">
        <v>3579</v>
      </c>
      <c r="B3584" s="6" t="str">
        <f>"201102001075"</f>
        <v>201102001075</v>
      </c>
    </row>
    <row r="3585" spans="1:2">
      <c r="A3585" s="4">
        <v>3580</v>
      </c>
      <c r="B3585" s="6" t="str">
        <f>"201102001085"</f>
        <v>201102001085</v>
      </c>
    </row>
    <row r="3586" spans="1:2">
      <c r="A3586" s="4">
        <v>3581</v>
      </c>
      <c r="B3586" s="6" t="str">
        <f>"201103000015"</f>
        <v>201103000015</v>
      </c>
    </row>
    <row r="3587" spans="1:2">
      <c r="A3587" s="4">
        <v>3582</v>
      </c>
      <c r="B3587" s="6" t="str">
        <f>"201103000018"</f>
        <v>201103000018</v>
      </c>
    </row>
    <row r="3588" spans="1:2">
      <c r="A3588" s="4">
        <v>3583</v>
      </c>
      <c r="B3588" s="6" t="str">
        <f>"201103000061"</f>
        <v>201103000061</v>
      </c>
    </row>
    <row r="3589" spans="1:2">
      <c r="A3589" s="4">
        <v>3584</v>
      </c>
      <c r="B3589" s="6" t="str">
        <f>"201103000064"</f>
        <v>201103000064</v>
      </c>
    </row>
    <row r="3590" spans="1:2">
      <c r="A3590" s="4">
        <v>3585</v>
      </c>
      <c r="B3590" s="6" t="str">
        <f>"201103000069"</f>
        <v>201103000069</v>
      </c>
    </row>
    <row r="3591" spans="1:2">
      <c r="A3591" s="4">
        <v>3586</v>
      </c>
      <c r="B3591" s="6" t="str">
        <f>"201103000078"</f>
        <v>201103000078</v>
      </c>
    </row>
    <row r="3592" spans="1:2">
      <c r="A3592" s="4">
        <v>3587</v>
      </c>
      <c r="B3592" s="6" t="str">
        <f>"201103000122"</f>
        <v>201103000122</v>
      </c>
    </row>
    <row r="3593" spans="1:2">
      <c r="A3593" s="4">
        <v>3588</v>
      </c>
      <c r="B3593" s="6" t="str">
        <f>"201103000180"</f>
        <v>201103000180</v>
      </c>
    </row>
    <row r="3594" spans="1:2">
      <c r="A3594" s="4">
        <v>3589</v>
      </c>
      <c r="B3594" s="6" t="str">
        <f>"201103000188"</f>
        <v>201103000188</v>
      </c>
    </row>
    <row r="3595" spans="1:2">
      <c r="A3595" s="4">
        <v>3590</v>
      </c>
      <c r="B3595" s="6" t="str">
        <f>"201103000203"</f>
        <v>201103000203</v>
      </c>
    </row>
    <row r="3596" spans="1:2">
      <c r="A3596" s="4">
        <v>3591</v>
      </c>
      <c r="B3596" s="6" t="str">
        <f>"201103000267"</f>
        <v>201103000267</v>
      </c>
    </row>
    <row r="3597" spans="1:2">
      <c r="A3597" s="4">
        <v>3592</v>
      </c>
      <c r="B3597" s="6" t="str">
        <f>"201103000298"</f>
        <v>201103000298</v>
      </c>
    </row>
    <row r="3598" spans="1:2">
      <c r="A3598" s="4">
        <v>3593</v>
      </c>
      <c r="B3598" s="6" t="str">
        <f>"201103000299"</f>
        <v>201103000299</v>
      </c>
    </row>
    <row r="3599" spans="1:2">
      <c r="A3599" s="4">
        <v>3594</v>
      </c>
      <c r="B3599" s="6" t="str">
        <f>"201103000432"</f>
        <v>201103000432</v>
      </c>
    </row>
    <row r="3600" spans="1:2">
      <c r="A3600" s="4">
        <v>3595</v>
      </c>
      <c r="B3600" s="6" t="str">
        <f>"201104000037"</f>
        <v>201104000037</v>
      </c>
    </row>
    <row r="3601" spans="1:2">
      <c r="A3601" s="4">
        <v>3596</v>
      </c>
      <c r="B3601" s="6" t="str">
        <f>"201104000052"</f>
        <v>201104000052</v>
      </c>
    </row>
    <row r="3602" spans="1:2">
      <c r="A3602" s="4">
        <v>3597</v>
      </c>
      <c r="B3602" s="6" t="str">
        <f>"201104000075"</f>
        <v>201104000075</v>
      </c>
    </row>
    <row r="3603" spans="1:2">
      <c r="A3603" s="4">
        <v>3598</v>
      </c>
      <c r="B3603" s="6" t="str">
        <f>"201104000085"</f>
        <v>201104000085</v>
      </c>
    </row>
    <row r="3604" spans="1:2">
      <c r="A3604" s="4">
        <v>3599</v>
      </c>
      <c r="B3604" s="6" t="str">
        <f>"201104000087"</f>
        <v>201104000087</v>
      </c>
    </row>
    <row r="3605" spans="1:2">
      <c r="A3605" s="4">
        <v>3600</v>
      </c>
      <c r="B3605" s="6" t="str">
        <f>"201104000090"</f>
        <v>201104000090</v>
      </c>
    </row>
    <row r="3606" spans="1:2">
      <c r="A3606" s="4">
        <v>3601</v>
      </c>
      <c r="B3606" s="6" t="str">
        <f>"201104000091"</f>
        <v>201104000091</v>
      </c>
    </row>
    <row r="3607" spans="1:2">
      <c r="A3607" s="4">
        <v>3602</v>
      </c>
      <c r="B3607" s="6" t="str">
        <f>"201104000108"</f>
        <v>201104000108</v>
      </c>
    </row>
    <row r="3608" spans="1:2">
      <c r="A3608" s="4">
        <v>3603</v>
      </c>
      <c r="B3608" s="6" t="str">
        <f>"201104000116"</f>
        <v>201104000116</v>
      </c>
    </row>
    <row r="3609" spans="1:2">
      <c r="A3609" s="4">
        <v>3604</v>
      </c>
      <c r="B3609" s="6" t="str">
        <f>"201104000175"</f>
        <v>201104000175</v>
      </c>
    </row>
    <row r="3610" spans="1:2">
      <c r="A3610" s="4">
        <v>3605</v>
      </c>
      <c r="B3610" s="6" t="str">
        <f>"201105000019"</f>
        <v>201105000019</v>
      </c>
    </row>
    <row r="3611" spans="1:2">
      <c r="A3611" s="4">
        <v>3606</v>
      </c>
      <c r="B3611" s="6" t="str">
        <f>"201105000131"</f>
        <v>201105000131</v>
      </c>
    </row>
    <row r="3612" spans="1:2">
      <c r="A3612" s="4">
        <v>3607</v>
      </c>
      <c r="B3612" s="6" t="str">
        <f>"201106000062"</f>
        <v>201106000062</v>
      </c>
    </row>
    <row r="3613" spans="1:2">
      <c r="A3613" s="4">
        <v>3608</v>
      </c>
      <c r="B3613" s="6" t="str">
        <f>"201106000076"</f>
        <v>201106000076</v>
      </c>
    </row>
    <row r="3614" spans="1:2">
      <c r="A3614" s="4">
        <v>3609</v>
      </c>
      <c r="B3614" s="6" t="str">
        <f>"201106000111"</f>
        <v>201106000111</v>
      </c>
    </row>
    <row r="3615" spans="1:2">
      <c r="A3615" s="4">
        <v>3610</v>
      </c>
      <c r="B3615" s="6" t="str">
        <f>"201107000018"</f>
        <v>201107000018</v>
      </c>
    </row>
    <row r="3616" spans="1:2">
      <c r="A3616" s="4">
        <v>3611</v>
      </c>
      <c r="B3616" s="6" t="str">
        <f>"201107000040"</f>
        <v>201107000040</v>
      </c>
    </row>
    <row r="3617" spans="1:2">
      <c r="A3617" s="4">
        <v>3612</v>
      </c>
      <c r="B3617" s="6" t="str">
        <f>"201107000085"</f>
        <v>201107000085</v>
      </c>
    </row>
    <row r="3618" spans="1:2">
      <c r="A3618" s="4">
        <v>3613</v>
      </c>
      <c r="B3618" s="6" t="str">
        <f>"201108000093"</f>
        <v>201108000093</v>
      </c>
    </row>
    <row r="3619" spans="1:2">
      <c r="A3619" s="4">
        <v>3614</v>
      </c>
      <c r="B3619" s="6" t="str">
        <f>"201108000116"</f>
        <v>201108000116</v>
      </c>
    </row>
    <row r="3620" spans="1:2">
      <c r="A3620" s="4">
        <v>3615</v>
      </c>
      <c r="B3620" s="6" t="str">
        <f>"201109000073"</f>
        <v>201109000073</v>
      </c>
    </row>
    <row r="3621" spans="1:2">
      <c r="A3621" s="4">
        <v>3616</v>
      </c>
      <c r="B3621" s="6" t="str">
        <f>"201109000117"</f>
        <v>201109000117</v>
      </c>
    </row>
    <row r="3622" spans="1:2">
      <c r="A3622" s="4">
        <v>3617</v>
      </c>
      <c r="B3622" s="6" t="str">
        <f>"201109000150"</f>
        <v>201109000150</v>
      </c>
    </row>
    <row r="3623" spans="1:2">
      <c r="A3623" s="4">
        <v>3618</v>
      </c>
      <c r="B3623" s="6" t="str">
        <f>"201110000009"</f>
        <v>201110000009</v>
      </c>
    </row>
    <row r="3624" spans="1:2">
      <c r="A3624" s="4">
        <v>3619</v>
      </c>
      <c r="B3624" s="6" t="str">
        <f>"201110000037"</f>
        <v>201110000037</v>
      </c>
    </row>
    <row r="3625" spans="1:2">
      <c r="A3625" s="4">
        <v>3620</v>
      </c>
      <c r="B3625" s="6" t="str">
        <f>"201111000013"</f>
        <v>201111000013</v>
      </c>
    </row>
    <row r="3626" spans="1:2">
      <c r="A3626" s="4">
        <v>3621</v>
      </c>
      <c r="B3626" s="6" t="str">
        <f>"201112000017"</f>
        <v>201112000017</v>
      </c>
    </row>
    <row r="3627" spans="1:2">
      <c r="A3627" s="4">
        <v>3622</v>
      </c>
      <c r="B3627" s="6" t="str">
        <f>"201112000032"</f>
        <v>201112000032</v>
      </c>
    </row>
    <row r="3628" spans="1:2">
      <c r="A3628" s="4">
        <v>3623</v>
      </c>
      <c r="B3628" s="6" t="str">
        <f>"201112000071"</f>
        <v>201112000071</v>
      </c>
    </row>
    <row r="3629" spans="1:2">
      <c r="A3629" s="4">
        <v>3624</v>
      </c>
      <c r="B3629" s="6" t="str">
        <f>"201201000027"</f>
        <v>201201000027</v>
      </c>
    </row>
    <row r="3630" spans="1:2">
      <c r="A3630" s="4">
        <v>3625</v>
      </c>
      <c r="B3630" s="6" t="str">
        <f>"201201000085"</f>
        <v>201201000085</v>
      </c>
    </row>
    <row r="3631" spans="1:2">
      <c r="A3631" s="4">
        <v>3626</v>
      </c>
      <c r="B3631" s="6" t="str">
        <f>"201201000139"</f>
        <v>201201000139</v>
      </c>
    </row>
    <row r="3632" spans="1:2">
      <c r="A3632" s="4">
        <v>3627</v>
      </c>
      <c r="B3632" s="6" t="str">
        <f>"201202000004"</f>
        <v>201202000004</v>
      </c>
    </row>
    <row r="3633" spans="1:2">
      <c r="A3633" s="4">
        <v>3628</v>
      </c>
      <c r="B3633" s="6" t="str">
        <f>"201203000043"</f>
        <v>201203000043</v>
      </c>
    </row>
    <row r="3634" spans="1:2">
      <c r="A3634" s="4">
        <v>3629</v>
      </c>
      <c r="B3634" s="6" t="str">
        <f>"201204000098"</f>
        <v>201204000098</v>
      </c>
    </row>
    <row r="3635" spans="1:2">
      <c r="A3635" s="4">
        <v>3630</v>
      </c>
      <c r="B3635" s="6" t="str">
        <f>"201204000101"</f>
        <v>201204000101</v>
      </c>
    </row>
    <row r="3636" spans="1:2">
      <c r="A3636" s="4">
        <v>3631</v>
      </c>
      <c r="B3636" s="6" t="str">
        <f>"201204000102"</f>
        <v>201204000102</v>
      </c>
    </row>
    <row r="3637" spans="1:2">
      <c r="A3637" s="4">
        <v>3632</v>
      </c>
      <c r="B3637" s="6" t="str">
        <f>"201204000113"</f>
        <v>201204000113</v>
      </c>
    </row>
    <row r="3638" spans="1:2">
      <c r="A3638" s="4">
        <v>3633</v>
      </c>
      <c r="B3638" s="6" t="str">
        <f>"201205000003"</f>
        <v>201205000003</v>
      </c>
    </row>
    <row r="3639" spans="1:2">
      <c r="A3639" s="4">
        <v>3634</v>
      </c>
      <c r="B3639" s="6" t="str">
        <f>"201205000036"</f>
        <v>201205000036</v>
      </c>
    </row>
    <row r="3640" spans="1:2">
      <c r="A3640" s="4">
        <v>3635</v>
      </c>
      <c r="B3640" s="6" t="str">
        <f>"201206000060"</f>
        <v>201206000060</v>
      </c>
    </row>
    <row r="3641" spans="1:2">
      <c r="A3641" s="4">
        <v>3636</v>
      </c>
      <c r="B3641" s="6" t="str">
        <f>"201207000043"</f>
        <v>201207000043</v>
      </c>
    </row>
    <row r="3642" spans="1:2">
      <c r="A3642" s="4">
        <v>3637</v>
      </c>
      <c r="B3642" s="6" t="str">
        <f>"201207000045"</f>
        <v>201207000045</v>
      </c>
    </row>
    <row r="3643" spans="1:2">
      <c r="A3643" s="4">
        <v>3638</v>
      </c>
      <c r="B3643" s="6" t="str">
        <f>"201208000096"</f>
        <v>201208000096</v>
      </c>
    </row>
    <row r="3644" spans="1:2">
      <c r="A3644" s="4">
        <v>3639</v>
      </c>
      <c r="B3644" s="6" t="str">
        <f>"201210000067"</f>
        <v>201210000067</v>
      </c>
    </row>
    <row r="3645" spans="1:2">
      <c r="A3645" s="4">
        <v>3640</v>
      </c>
      <c r="B3645" s="6" t="str">
        <f>"201210000076"</f>
        <v>201210000076</v>
      </c>
    </row>
    <row r="3646" spans="1:2">
      <c r="A3646" s="4">
        <v>3641</v>
      </c>
      <c r="B3646" s="6" t="str">
        <f>"201211000080"</f>
        <v>201211000080</v>
      </c>
    </row>
    <row r="3647" spans="1:2">
      <c r="A3647" s="4">
        <v>3642</v>
      </c>
      <c r="B3647" s="6" t="str">
        <f>"201211000085"</f>
        <v>201211000085</v>
      </c>
    </row>
    <row r="3648" spans="1:2">
      <c r="A3648" s="4">
        <v>3643</v>
      </c>
      <c r="B3648" s="6" t="str">
        <f>"201212000043"</f>
        <v>201212000043</v>
      </c>
    </row>
    <row r="3649" spans="1:2">
      <c r="A3649" s="4">
        <v>3644</v>
      </c>
      <c r="B3649" s="6" t="str">
        <f>"201212000051"</f>
        <v>201212000051</v>
      </c>
    </row>
    <row r="3650" spans="1:2">
      <c r="A3650" s="4">
        <v>3645</v>
      </c>
      <c r="B3650" s="6" t="str">
        <f>"201212000064"</f>
        <v>201212000064</v>
      </c>
    </row>
    <row r="3651" spans="1:2">
      <c r="A3651" s="4">
        <v>3646</v>
      </c>
      <c r="B3651" s="6" t="str">
        <f>"201301000029"</f>
        <v>201301000029</v>
      </c>
    </row>
    <row r="3652" spans="1:2">
      <c r="A3652" s="4">
        <v>3647</v>
      </c>
      <c r="B3652" s="6" t="str">
        <f>"201301000118"</f>
        <v>201301000118</v>
      </c>
    </row>
    <row r="3653" spans="1:2">
      <c r="A3653" s="4">
        <v>3648</v>
      </c>
      <c r="B3653" s="6" t="str">
        <f>"201302000118"</f>
        <v>201302000118</v>
      </c>
    </row>
    <row r="3654" spans="1:2">
      <c r="A3654" s="4">
        <v>3649</v>
      </c>
      <c r="B3654" s="6" t="str">
        <f>"201302000122"</f>
        <v>201302000122</v>
      </c>
    </row>
    <row r="3655" spans="1:2">
      <c r="A3655" s="4">
        <v>3650</v>
      </c>
      <c r="B3655" s="6" t="str">
        <f>"201303000053"</f>
        <v>201303000053</v>
      </c>
    </row>
    <row r="3656" spans="1:2">
      <c r="A3656" s="4">
        <v>3651</v>
      </c>
      <c r="B3656" s="6" t="str">
        <f>"201303000109"</f>
        <v>201303000109</v>
      </c>
    </row>
    <row r="3657" spans="1:2">
      <c r="A3657" s="4">
        <v>3652</v>
      </c>
      <c r="B3657" s="6" t="str">
        <f>"201303000187"</f>
        <v>201303000187</v>
      </c>
    </row>
    <row r="3658" spans="1:2">
      <c r="A3658" s="4">
        <v>3653</v>
      </c>
      <c r="B3658" s="6" t="str">
        <f>"201304001808"</f>
        <v>201304001808</v>
      </c>
    </row>
    <row r="3659" spans="1:2">
      <c r="A3659" s="4">
        <v>3654</v>
      </c>
      <c r="B3659" s="6" t="str">
        <f>"201304002108"</f>
        <v>201304002108</v>
      </c>
    </row>
    <row r="3660" spans="1:2">
      <c r="A3660" s="4">
        <v>3655</v>
      </c>
      <c r="B3660" s="6" t="str">
        <f>"201304002198"</f>
        <v>201304002198</v>
      </c>
    </row>
    <row r="3661" spans="1:2">
      <c r="A3661" s="4">
        <v>3656</v>
      </c>
      <c r="B3661" s="6" t="str">
        <f>"201304002723"</f>
        <v>201304002723</v>
      </c>
    </row>
    <row r="3662" spans="1:2">
      <c r="A3662" s="4">
        <v>3657</v>
      </c>
      <c r="B3662" s="6" t="str">
        <f>"201306000006"</f>
        <v>201306000006</v>
      </c>
    </row>
    <row r="3663" spans="1:2">
      <c r="A3663" s="4">
        <v>3658</v>
      </c>
      <c r="B3663" s="6" t="str">
        <f>"201307000077"</f>
        <v>201307000077</v>
      </c>
    </row>
    <row r="3664" spans="1:2">
      <c r="A3664" s="4">
        <v>3659</v>
      </c>
      <c r="B3664" s="6" t="str">
        <f>"201308000063"</f>
        <v>201308000063</v>
      </c>
    </row>
    <row r="3665" spans="1:2">
      <c r="A3665" s="4">
        <v>3660</v>
      </c>
      <c r="B3665" s="6" t="str">
        <f>"201308000084"</f>
        <v>201308000084</v>
      </c>
    </row>
    <row r="3666" spans="1:2">
      <c r="A3666" s="4">
        <v>3661</v>
      </c>
      <c r="B3666" s="6" t="str">
        <f>"201308000101"</f>
        <v>201308000101</v>
      </c>
    </row>
    <row r="3667" spans="1:2">
      <c r="A3667" s="4">
        <v>3662</v>
      </c>
      <c r="B3667" s="6" t="str">
        <f>"201311000024"</f>
        <v>201311000024</v>
      </c>
    </row>
    <row r="3668" spans="1:2">
      <c r="A3668" s="4">
        <v>3663</v>
      </c>
      <c r="B3668" s="6" t="str">
        <f>"201312000055"</f>
        <v>201312000055</v>
      </c>
    </row>
    <row r="3669" spans="1:2">
      <c r="A3669" s="4">
        <v>3664</v>
      </c>
      <c r="B3669" s="6" t="str">
        <f>"201401000157"</f>
        <v>201401000157</v>
      </c>
    </row>
    <row r="3670" spans="1:2">
      <c r="A3670" s="4">
        <v>3665</v>
      </c>
      <c r="B3670" s="6" t="str">
        <f>"201401000378"</f>
        <v>201401000378</v>
      </c>
    </row>
    <row r="3671" spans="1:2">
      <c r="A3671" s="4">
        <v>3666</v>
      </c>
      <c r="B3671" s="6" t="str">
        <f>"201401000860"</f>
        <v>201401000860</v>
      </c>
    </row>
    <row r="3672" spans="1:2">
      <c r="A3672" s="4">
        <v>3667</v>
      </c>
      <c r="B3672" s="6" t="str">
        <f>"201401001135"</f>
        <v>201401001135</v>
      </c>
    </row>
    <row r="3673" spans="1:2">
      <c r="A3673" s="4">
        <v>3668</v>
      </c>
      <c r="B3673" s="6" t="str">
        <f>"201401001783"</f>
        <v>201401001783</v>
      </c>
    </row>
    <row r="3674" spans="1:2">
      <c r="A3674" s="4">
        <v>3669</v>
      </c>
      <c r="B3674" s="6" t="str">
        <f>"201401001798"</f>
        <v>201401001798</v>
      </c>
    </row>
    <row r="3675" spans="1:2">
      <c r="A3675" s="4">
        <v>3670</v>
      </c>
      <c r="B3675" s="6" t="str">
        <f>"201401001892"</f>
        <v>201401001892</v>
      </c>
    </row>
    <row r="3676" spans="1:2">
      <c r="A3676" s="4">
        <v>3671</v>
      </c>
      <c r="B3676" s="6" t="str">
        <f>"201401001953"</f>
        <v>201401001953</v>
      </c>
    </row>
    <row r="3677" spans="1:2">
      <c r="A3677" s="4">
        <v>3672</v>
      </c>
      <c r="B3677" s="6" t="str">
        <f>"201401001987"</f>
        <v>201401001987</v>
      </c>
    </row>
    <row r="3678" spans="1:2">
      <c r="A3678" s="4">
        <v>3673</v>
      </c>
      <c r="B3678" s="6" t="str">
        <f>"201401002199"</f>
        <v>201401002199</v>
      </c>
    </row>
    <row r="3679" spans="1:2">
      <c r="A3679" s="4">
        <v>3674</v>
      </c>
      <c r="B3679" s="6" t="str">
        <f>"201401002309"</f>
        <v>201401002309</v>
      </c>
    </row>
    <row r="3680" spans="1:2">
      <c r="A3680" s="4">
        <v>3675</v>
      </c>
      <c r="B3680" s="6" t="str">
        <f>"201401002395"</f>
        <v>201401002395</v>
      </c>
    </row>
    <row r="3681" spans="1:2">
      <c r="A3681" s="4">
        <v>3676</v>
      </c>
      <c r="B3681" s="6" t="str">
        <f>"201401002455"</f>
        <v>201401002455</v>
      </c>
    </row>
    <row r="3682" spans="1:2">
      <c r="A3682" s="4">
        <v>3677</v>
      </c>
      <c r="B3682" s="6" t="str">
        <f>"201401002577"</f>
        <v>201401002577</v>
      </c>
    </row>
    <row r="3683" spans="1:2">
      <c r="A3683" s="4">
        <v>3678</v>
      </c>
      <c r="B3683" s="6" t="str">
        <f>"201401002660"</f>
        <v>201401002660</v>
      </c>
    </row>
    <row r="3684" spans="1:2">
      <c r="A3684" s="4">
        <v>3679</v>
      </c>
      <c r="B3684" s="6" t="str">
        <f>"201401002676"</f>
        <v>201401002676</v>
      </c>
    </row>
    <row r="3685" spans="1:2">
      <c r="A3685" s="4">
        <v>3680</v>
      </c>
      <c r="B3685" s="6" t="str">
        <f>"201402000035"</f>
        <v>201402000035</v>
      </c>
    </row>
    <row r="3686" spans="1:2">
      <c r="A3686" s="4">
        <v>3681</v>
      </c>
      <c r="B3686" s="6" t="str">
        <f>"201402000141"</f>
        <v>201402000141</v>
      </c>
    </row>
    <row r="3687" spans="1:2">
      <c r="A3687" s="4">
        <v>3682</v>
      </c>
      <c r="B3687" s="6" t="str">
        <f>"201402000214"</f>
        <v>201402000214</v>
      </c>
    </row>
    <row r="3688" spans="1:2">
      <c r="A3688" s="4">
        <v>3683</v>
      </c>
      <c r="B3688" s="6" t="str">
        <f>"201402000362"</f>
        <v>201402000362</v>
      </c>
    </row>
    <row r="3689" spans="1:2">
      <c r="A3689" s="4">
        <v>3684</v>
      </c>
      <c r="B3689" s="6" t="str">
        <f>"201402000399"</f>
        <v>201402000399</v>
      </c>
    </row>
    <row r="3690" spans="1:2">
      <c r="A3690" s="4">
        <v>3685</v>
      </c>
      <c r="B3690" s="6" t="str">
        <f>"201402000401"</f>
        <v>201402000401</v>
      </c>
    </row>
    <row r="3691" spans="1:2">
      <c r="A3691" s="4">
        <v>3686</v>
      </c>
      <c r="B3691" s="6" t="str">
        <f>"201402000657"</f>
        <v>201402000657</v>
      </c>
    </row>
    <row r="3692" spans="1:2">
      <c r="A3692" s="4">
        <v>3687</v>
      </c>
      <c r="B3692" s="6" t="str">
        <f>"201402000674"</f>
        <v>201402000674</v>
      </c>
    </row>
    <row r="3693" spans="1:2">
      <c r="A3693" s="4">
        <v>3688</v>
      </c>
      <c r="B3693" s="6" t="str">
        <f>"201402000722"</f>
        <v>201402000722</v>
      </c>
    </row>
    <row r="3694" spans="1:2">
      <c r="A3694" s="4">
        <v>3689</v>
      </c>
      <c r="B3694" s="6" t="str">
        <f>"201402000776"</f>
        <v>201402000776</v>
      </c>
    </row>
    <row r="3695" spans="1:2">
      <c r="A3695" s="4">
        <v>3690</v>
      </c>
      <c r="B3695" s="6" t="str">
        <f>"201402000990"</f>
        <v>201402000990</v>
      </c>
    </row>
    <row r="3696" spans="1:2">
      <c r="A3696" s="4">
        <v>3691</v>
      </c>
      <c r="B3696" s="6" t="str">
        <f>"201402001242"</f>
        <v>201402001242</v>
      </c>
    </row>
    <row r="3697" spans="1:2">
      <c r="A3697" s="4">
        <v>3692</v>
      </c>
      <c r="B3697" s="6" t="str">
        <f>"201402001266"</f>
        <v>201402001266</v>
      </c>
    </row>
    <row r="3698" spans="1:2">
      <c r="A3698" s="4">
        <v>3693</v>
      </c>
      <c r="B3698" s="6" t="str">
        <f>"201402001311"</f>
        <v>201402001311</v>
      </c>
    </row>
    <row r="3699" spans="1:2">
      <c r="A3699" s="4">
        <v>3694</v>
      </c>
      <c r="B3699" s="6" t="str">
        <f>"201402001335"</f>
        <v>201402001335</v>
      </c>
    </row>
    <row r="3700" spans="1:2">
      <c r="A3700" s="4">
        <v>3695</v>
      </c>
      <c r="B3700" s="6" t="str">
        <f>"201402001341"</f>
        <v>201402001341</v>
      </c>
    </row>
    <row r="3701" spans="1:2">
      <c r="A3701" s="4">
        <v>3696</v>
      </c>
      <c r="B3701" s="6" t="str">
        <f>"201402001374"</f>
        <v>201402001374</v>
      </c>
    </row>
    <row r="3702" spans="1:2">
      <c r="A3702" s="4">
        <v>3697</v>
      </c>
      <c r="B3702" s="6" t="str">
        <f>"201402001589"</f>
        <v>201402001589</v>
      </c>
    </row>
    <row r="3703" spans="1:2">
      <c r="A3703" s="4">
        <v>3698</v>
      </c>
      <c r="B3703" s="6" t="str">
        <f>"201402001786"</f>
        <v>201402001786</v>
      </c>
    </row>
    <row r="3704" spans="1:2">
      <c r="A3704" s="4">
        <v>3699</v>
      </c>
      <c r="B3704" s="6" t="str">
        <f>"201402001787"</f>
        <v>201402001787</v>
      </c>
    </row>
    <row r="3705" spans="1:2">
      <c r="A3705" s="4">
        <v>3700</v>
      </c>
      <c r="B3705" s="6" t="str">
        <f>"201402001959"</f>
        <v>201402001959</v>
      </c>
    </row>
    <row r="3706" spans="1:2">
      <c r="A3706" s="4">
        <v>3701</v>
      </c>
      <c r="B3706" s="6" t="str">
        <f>"201402002007"</f>
        <v>201402002007</v>
      </c>
    </row>
    <row r="3707" spans="1:2">
      <c r="A3707" s="4">
        <v>3702</v>
      </c>
      <c r="B3707" s="6" t="str">
        <f>"201402002094"</f>
        <v>201402002094</v>
      </c>
    </row>
    <row r="3708" spans="1:2">
      <c r="A3708" s="4">
        <v>3703</v>
      </c>
      <c r="B3708" s="6" t="str">
        <f>"201402002162"</f>
        <v>201402002162</v>
      </c>
    </row>
    <row r="3709" spans="1:2">
      <c r="A3709" s="4">
        <v>3704</v>
      </c>
      <c r="B3709" s="6" t="str">
        <f>"201402002196"</f>
        <v>201402002196</v>
      </c>
    </row>
    <row r="3710" spans="1:2">
      <c r="A3710" s="4">
        <v>3705</v>
      </c>
      <c r="B3710" s="6" t="str">
        <f>"201402002247"</f>
        <v>201402002247</v>
      </c>
    </row>
    <row r="3711" spans="1:2">
      <c r="A3711" s="4">
        <v>3706</v>
      </c>
      <c r="B3711" s="6" t="str">
        <f>"201402002491"</f>
        <v>201402002491</v>
      </c>
    </row>
    <row r="3712" spans="1:2">
      <c r="A3712" s="4">
        <v>3707</v>
      </c>
      <c r="B3712" s="6" t="str">
        <f>"201402002578"</f>
        <v>201402002578</v>
      </c>
    </row>
    <row r="3713" spans="1:2">
      <c r="A3713" s="4">
        <v>3708</v>
      </c>
      <c r="B3713" s="6" t="str">
        <f>"201402002587"</f>
        <v>201402002587</v>
      </c>
    </row>
    <row r="3714" spans="1:2">
      <c r="A3714" s="4">
        <v>3709</v>
      </c>
      <c r="B3714" s="6" t="str">
        <f>"201402002750"</f>
        <v>201402002750</v>
      </c>
    </row>
    <row r="3715" spans="1:2">
      <c r="A3715" s="4">
        <v>3710</v>
      </c>
      <c r="B3715" s="6" t="str">
        <f>"201402002756"</f>
        <v>201402002756</v>
      </c>
    </row>
    <row r="3716" spans="1:2">
      <c r="A3716" s="4">
        <v>3711</v>
      </c>
      <c r="B3716" s="6" t="str">
        <f>"201402002931"</f>
        <v>201402002931</v>
      </c>
    </row>
    <row r="3717" spans="1:2">
      <c r="A3717" s="4">
        <v>3712</v>
      </c>
      <c r="B3717" s="6" t="str">
        <f>"201402003025"</f>
        <v>201402003025</v>
      </c>
    </row>
    <row r="3718" spans="1:2">
      <c r="A3718" s="4">
        <v>3713</v>
      </c>
      <c r="B3718" s="6" t="str">
        <f>"201402003066"</f>
        <v>201402003066</v>
      </c>
    </row>
    <row r="3719" spans="1:2">
      <c r="A3719" s="4">
        <v>3714</v>
      </c>
      <c r="B3719" s="6" t="str">
        <f>"201402003070"</f>
        <v>201402003070</v>
      </c>
    </row>
    <row r="3720" spans="1:2">
      <c r="A3720" s="4">
        <v>3715</v>
      </c>
      <c r="B3720" s="6" t="str">
        <f>"201402003644"</f>
        <v>201402003644</v>
      </c>
    </row>
    <row r="3721" spans="1:2">
      <c r="A3721" s="4">
        <v>3716</v>
      </c>
      <c r="B3721" s="6" t="str">
        <f>"201402003704"</f>
        <v>201402003704</v>
      </c>
    </row>
    <row r="3722" spans="1:2">
      <c r="A3722" s="4">
        <v>3717</v>
      </c>
      <c r="B3722" s="6" t="str">
        <f>"201402003767"</f>
        <v>201402003767</v>
      </c>
    </row>
    <row r="3723" spans="1:2">
      <c r="A3723" s="4">
        <v>3718</v>
      </c>
      <c r="B3723" s="6" t="str">
        <f>"201402004274"</f>
        <v>201402004274</v>
      </c>
    </row>
    <row r="3724" spans="1:2">
      <c r="A3724" s="4">
        <v>3719</v>
      </c>
      <c r="B3724" s="6" t="str">
        <f>"201402005276"</f>
        <v>201402005276</v>
      </c>
    </row>
    <row r="3725" spans="1:2">
      <c r="A3725" s="4">
        <v>3720</v>
      </c>
      <c r="B3725" s="6" t="str">
        <f>"201402005784"</f>
        <v>201402005784</v>
      </c>
    </row>
    <row r="3726" spans="1:2">
      <c r="A3726" s="4">
        <v>3721</v>
      </c>
      <c r="B3726" s="6" t="str">
        <f>"201402005902"</f>
        <v>201402005902</v>
      </c>
    </row>
    <row r="3727" spans="1:2">
      <c r="A3727" s="4">
        <v>3722</v>
      </c>
      <c r="B3727" s="6" t="str">
        <f>"201402005988"</f>
        <v>201402005988</v>
      </c>
    </row>
    <row r="3728" spans="1:2">
      <c r="A3728" s="4">
        <v>3723</v>
      </c>
      <c r="B3728" s="6" t="str">
        <f>"201402006243"</f>
        <v>201402006243</v>
      </c>
    </row>
    <row r="3729" spans="1:2">
      <c r="A3729" s="4">
        <v>3724</v>
      </c>
      <c r="B3729" s="6" t="str">
        <f>"201402006465"</f>
        <v>201402006465</v>
      </c>
    </row>
    <row r="3730" spans="1:2">
      <c r="A3730" s="4">
        <v>3725</v>
      </c>
      <c r="B3730" s="6" t="str">
        <f>"201402006558"</f>
        <v>201402006558</v>
      </c>
    </row>
    <row r="3731" spans="1:2">
      <c r="A3731" s="4">
        <v>3726</v>
      </c>
      <c r="B3731" s="6" t="str">
        <f>"201402006871"</f>
        <v>201402006871</v>
      </c>
    </row>
    <row r="3732" spans="1:2">
      <c r="A3732" s="4">
        <v>3727</v>
      </c>
      <c r="B3732" s="6" t="str">
        <f>"201402007044"</f>
        <v>201402007044</v>
      </c>
    </row>
    <row r="3733" spans="1:2">
      <c r="A3733" s="4">
        <v>3728</v>
      </c>
      <c r="B3733" s="6" t="str">
        <f>"201402007639"</f>
        <v>201402007639</v>
      </c>
    </row>
    <row r="3734" spans="1:2">
      <c r="A3734" s="4">
        <v>3729</v>
      </c>
      <c r="B3734" s="6" t="str">
        <f>"201402007774"</f>
        <v>201402007774</v>
      </c>
    </row>
    <row r="3735" spans="1:2">
      <c r="A3735" s="4">
        <v>3730</v>
      </c>
      <c r="B3735" s="6" t="str">
        <f>"201402007920"</f>
        <v>201402007920</v>
      </c>
    </row>
    <row r="3736" spans="1:2">
      <c r="A3736" s="4">
        <v>3731</v>
      </c>
      <c r="B3736" s="6" t="str">
        <f>"201402008084"</f>
        <v>201402008084</v>
      </c>
    </row>
    <row r="3737" spans="1:2">
      <c r="A3737" s="4">
        <v>3732</v>
      </c>
      <c r="B3737" s="6" t="str">
        <f>"201402008381"</f>
        <v>201402008381</v>
      </c>
    </row>
    <row r="3738" spans="1:2">
      <c r="A3738" s="4">
        <v>3733</v>
      </c>
      <c r="B3738" s="6" t="str">
        <f>"201402008451"</f>
        <v>201402008451</v>
      </c>
    </row>
    <row r="3739" spans="1:2">
      <c r="A3739" s="4">
        <v>3734</v>
      </c>
      <c r="B3739" s="6" t="str">
        <f>"201402008833"</f>
        <v>201402008833</v>
      </c>
    </row>
    <row r="3740" spans="1:2">
      <c r="A3740" s="4">
        <v>3735</v>
      </c>
      <c r="B3740" s="6" t="str">
        <f>"201402008976"</f>
        <v>201402008976</v>
      </c>
    </row>
    <row r="3741" spans="1:2">
      <c r="A3741" s="4">
        <v>3736</v>
      </c>
      <c r="B3741" s="6" t="str">
        <f>"201402010055"</f>
        <v>201402010055</v>
      </c>
    </row>
    <row r="3742" spans="1:2">
      <c r="A3742" s="4">
        <v>3737</v>
      </c>
      <c r="B3742" s="6" t="str">
        <f>"201402010104"</f>
        <v>201402010104</v>
      </c>
    </row>
    <row r="3743" spans="1:2">
      <c r="A3743" s="4">
        <v>3738</v>
      </c>
      <c r="B3743" s="6" t="str">
        <f>"201402010196"</f>
        <v>201402010196</v>
      </c>
    </row>
    <row r="3744" spans="1:2">
      <c r="A3744" s="4">
        <v>3739</v>
      </c>
      <c r="B3744" s="6" t="str">
        <f>"201402010244"</f>
        <v>201402010244</v>
      </c>
    </row>
    <row r="3745" spans="1:2">
      <c r="A3745" s="4">
        <v>3740</v>
      </c>
      <c r="B3745" s="6" t="str">
        <f>"201402010452"</f>
        <v>201402010452</v>
      </c>
    </row>
    <row r="3746" spans="1:2">
      <c r="A3746" s="4">
        <v>3741</v>
      </c>
      <c r="B3746" s="6" t="str">
        <f>"201402010964"</f>
        <v>201402010964</v>
      </c>
    </row>
    <row r="3747" spans="1:2">
      <c r="A3747" s="4">
        <v>3742</v>
      </c>
      <c r="B3747" s="6" t="str">
        <f>"201402011431"</f>
        <v>201402011431</v>
      </c>
    </row>
    <row r="3748" spans="1:2">
      <c r="A3748" s="4">
        <v>3743</v>
      </c>
      <c r="B3748" s="6" t="str">
        <f>"201402011930"</f>
        <v>201402011930</v>
      </c>
    </row>
    <row r="3749" spans="1:2">
      <c r="A3749" s="4">
        <v>3744</v>
      </c>
      <c r="B3749" s="6" t="str">
        <f>"201402012435"</f>
        <v>201402012435</v>
      </c>
    </row>
    <row r="3750" spans="1:2">
      <c r="A3750" s="4">
        <v>3745</v>
      </c>
      <c r="B3750" s="6" t="str">
        <f>"201402012505"</f>
        <v>201402012505</v>
      </c>
    </row>
    <row r="3751" spans="1:2">
      <c r="A3751" s="4">
        <v>3746</v>
      </c>
      <c r="B3751" s="6" t="str">
        <f>"201402012513"</f>
        <v>201402012513</v>
      </c>
    </row>
    <row r="3752" spans="1:2">
      <c r="A3752" s="4">
        <v>3747</v>
      </c>
      <c r="B3752" s="6" t="str">
        <f>"201402012518"</f>
        <v>201402012518</v>
      </c>
    </row>
    <row r="3753" spans="1:2">
      <c r="A3753" s="4">
        <v>3748</v>
      </c>
      <c r="B3753" s="6" t="str">
        <f>"201402012544"</f>
        <v>201402012544</v>
      </c>
    </row>
    <row r="3754" spans="1:2">
      <c r="A3754" s="4">
        <v>3749</v>
      </c>
      <c r="B3754" s="6" t="str">
        <f>"201402012552"</f>
        <v>201402012552</v>
      </c>
    </row>
    <row r="3755" spans="1:2">
      <c r="A3755" s="4">
        <v>3750</v>
      </c>
      <c r="B3755" s="6" t="str">
        <f>"201403000008"</f>
        <v>201403000008</v>
      </c>
    </row>
    <row r="3756" spans="1:2">
      <c r="A3756" s="4">
        <v>3751</v>
      </c>
      <c r="B3756" s="6" t="str">
        <f>"201403000040"</f>
        <v>201403000040</v>
      </c>
    </row>
    <row r="3757" spans="1:2">
      <c r="A3757" s="4">
        <v>3752</v>
      </c>
      <c r="B3757" s="6" t="str">
        <f>"201403000044"</f>
        <v>201403000044</v>
      </c>
    </row>
    <row r="3758" spans="1:2">
      <c r="A3758" s="4">
        <v>3753</v>
      </c>
      <c r="B3758" s="6" t="str">
        <f>"201403000057"</f>
        <v>201403000057</v>
      </c>
    </row>
    <row r="3759" spans="1:2">
      <c r="A3759" s="4">
        <v>3754</v>
      </c>
      <c r="B3759" s="6" t="str">
        <f>"201403000109"</f>
        <v>201403000109</v>
      </c>
    </row>
    <row r="3760" spans="1:2">
      <c r="A3760" s="4">
        <v>3755</v>
      </c>
      <c r="B3760" s="6" t="str">
        <f>"201403000138"</f>
        <v>201403000138</v>
      </c>
    </row>
    <row r="3761" spans="1:2">
      <c r="A3761" s="4">
        <v>3756</v>
      </c>
      <c r="B3761" s="6" t="str">
        <f>"201403000141"</f>
        <v>201403000141</v>
      </c>
    </row>
    <row r="3762" spans="1:2">
      <c r="A3762" s="4">
        <v>3757</v>
      </c>
      <c r="B3762" s="6" t="str">
        <f>"201403000205"</f>
        <v>201403000205</v>
      </c>
    </row>
    <row r="3763" spans="1:2">
      <c r="A3763" s="4">
        <v>3758</v>
      </c>
      <c r="B3763" s="6" t="str">
        <f>"201403000231"</f>
        <v>201403000231</v>
      </c>
    </row>
    <row r="3764" spans="1:2">
      <c r="A3764" s="4">
        <v>3759</v>
      </c>
      <c r="B3764" s="6" t="str">
        <f>"201403000249"</f>
        <v>201403000249</v>
      </c>
    </row>
    <row r="3765" spans="1:2">
      <c r="A3765" s="4">
        <v>3760</v>
      </c>
      <c r="B3765" s="6" t="str">
        <f>"201404000030"</f>
        <v>201404000030</v>
      </c>
    </row>
    <row r="3766" spans="1:2">
      <c r="A3766" s="4">
        <v>3761</v>
      </c>
      <c r="B3766" s="6" t="str">
        <f>"201404000122"</f>
        <v>201404000122</v>
      </c>
    </row>
    <row r="3767" spans="1:2">
      <c r="A3767" s="4">
        <v>3762</v>
      </c>
      <c r="B3767" s="6" t="str">
        <f>"201404000142"</f>
        <v>201404000142</v>
      </c>
    </row>
    <row r="3768" spans="1:2">
      <c r="A3768" s="4">
        <v>3763</v>
      </c>
      <c r="B3768" s="6" t="str">
        <f>"201405000105"</f>
        <v>201405000105</v>
      </c>
    </row>
    <row r="3769" spans="1:2">
      <c r="A3769" s="4">
        <v>3764</v>
      </c>
      <c r="B3769" s="6" t="str">
        <f>"201405000112"</f>
        <v>201405000112</v>
      </c>
    </row>
    <row r="3770" spans="1:2">
      <c r="A3770" s="4">
        <v>3765</v>
      </c>
      <c r="B3770" s="6" t="str">
        <f>"201405000333"</f>
        <v>201405000333</v>
      </c>
    </row>
    <row r="3771" spans="1:2">
      <c r="A3771" s="4">
        <v>3766</v>
      </c>
      <c r="B3771" s="6" t="str">
        <f>"201405000339"</f>
        <v>201405000339</v>
      </c>
    </row>
    <row r="3772" spans="1:2">
      <c r="A3772" s="4">
        <v>3767</v>
      </c>
      <c r="B3772" s="6" t="str">
        <f>"201405000529"</f>
        <v>201405000529</v>
      </c>
    </row>
    <row r="3773" spans="1:2">
      <c r="A3773" s="4">
        <v>3768</v>
      </c>
      <c r="B3773" s="6" t="str">
        <f>"201405000568"</f>
        <v>201405000568</v>
      </c>
    </row>
    <row r="3774" spans="1:2">
      <c r="A3774" s="4">
        <v>3769</v>
      </c>
      <c r="B3774" s="6" t="str">
        <f>"201405000594"</f>
        <v>201405000594</v>
      </c>
    </row>
    <row r="3775" spans="1:2">
      <c r="A3775" s="4">
        <v>3770</v>
      </c>
      <c r="B3775" s="6" t="str">
        <f>"201405000635"</f>
        <v>201405000635</v>
      </c>
    </row>
    <row r="3776" spans="1:2">
      <c r="A3776" s="4">
        <v>3771</v>
      </c>
      <c r="B3776" s="6" t="str">
        <f>"201405000711"</f>
        <v>201405000711</v>
      </c>
    </row>
    <row r="3777" spans="1:2">
      <c r="A3777" s="4">
        <v>3772</v>
      </c>
      <c r="B3777" s="6" t="str">
        <f>"201405000760"</f>
        <v>201405000760</v>
      </c>
    </row>
    <row r="3778" spans="1:2">
      <c r="A3778" s="4">
        <v>3773</v>
      </c>
      <c r="B3778" s="6" t="str">
        <f>"201405000776"</f>
        <v>201405000776</v>
      </c>
    </row>
    <row r="3779" spans="1:2">
      <c r="A3779" s="4">
        <v>3774</v>
      </c>
      <c r="B3779" s="6" t="str">
        <f>"201405000928"</f>
        <v>201405000928</v>
      </c>
    </row>
    <row r="3780" spans="1:2">
      <c r="A3780" s="4">
        <v>3775</v>
      </c>
      <c r="B3780" s="6" t="str">
        <f>"201405000950"</f>
        <v>201405000950</v>
      </c>
    </row>
    <row r="3781" spans="1:2">
      <c r="A3781" s="4">
        <v>3776</v>
      </c>
      <c r="B3781" s="6" t="str">
        <f>"201405000960"</f>
        <v>201405000960</v>
      </c>
    </row>
    <row r="3782" spans="1:2">
      <c r="A3782" s="4">
        <v>3777</v>
      </c>
      <c r="B3782" s="6" t="str">
        <f>"201405001097"</f>
        <v>201405001097</v>
      </c>
    </row>
    <row r="3783" spans="1:2">
      <c r="A3783" s="4">
        <v>3778</v>
      </c>
      <c r="B3783" s="6" t="str">
        <f>"201405001358"</f>
        <v>201405001358</v>
      </c>
    </row>
    <row r="3784" spans="1:2">
      <c r="A3784" s="4">
        <v>3779</v>
      </c>
      <c r="B3784" s="6" t="str">
        <f>"201405001891"</f>
        <v>201405001891</v>
      </c>
    </row>
    <row r="3785" spans="1:2">
      <c r="A3785" s="4">
        <v>3780</v>
      </c>
      <c r="B3785" s="6" t="str">
        <f>"201405001947"</f>
        <v>201405001947</v>
      </c>
    </row>
    <row r="3786" spans="1:2">
      <c r="A3786" s="4">
        <v>3781</v>
      </c>
      <c r="B3786" s="6" t="str">
        <f>"201405001957"</f>
        <v>201405001957</v>
      </c>
    </row>
    <row r="3787" spans="1:2">
      <c r="A3787" s="4">
        <v>3782</v>
      </c>
      <c r="B3787" s="6" t="str">
        <f>"201405002104"</f>
        <v>201405002104</v>
      </c>
    </row>
    <row r="3788" spans="1:2">
      <c r="A3788" s="4">
        <v>3783</v>
      </c>
      <c r="B3788" s="6" t="str">
        <f>"201405002298"</f>
        <v>201405002298</v>
      </c>
    </row>
    <row r="3789" spans="1:2">
      <c r="A3789" s="4">
        <v>3784</v>
      </c>
      <c r="B3789" s="6" t="str">
        <f>"201406000174"</f>
        <v>201406000174</v>
      </c>
    </row>
    <row r="3790" spans="1:2">
      <c r="A3790" s="4">
        <v>3785</v>
      </c>
      <c r="B3790" s="6" t="str">
        <f>"201406000376"</f>
        <v>201406000376</v>
      </c>
    </row>
    <row r="3791" spans="1:2">
      <c r="A3791" s="4">
        <v>3786</v>
      </c>
      <c r="B3791" s="6" t="str">
        <f>"201406000405"</f>
        <v>201406000405</v>
      </c>
    </row>
    <row r="3792" spans="1:2">
      <c r="A3792" s="4">
        <v>3787</v>
      </c>
      <c r="B3792" s="6" t="str">
        <f>"201406000512"</f>
        <v>201406000512</v>
      </c>
    </row>
    <row r="3793" spans="1:2">
      <c r="A3793" s="4">
        <v>3788</v>
      </c>
      <c r="B3793" s="6" t="str">
        <f>"201406000655"</f>
        <v>201406000655</v>
      </c>
    </row>
    <row r="3794" spans="1:2">
      <c r="A3794" s="4">
        <v>3789</v>
      </c>
      <c r="B3794" s="6" t="str">
        <f>"201406000719"</f>
        <v>201406000719</v>
      </c>
    </row>
    <row r="3795" spans="1:2">
      <c r="A3795" s="4">
        <v>3790</v>
      </c>
      <c r="B3795" s="6" t="str">
        <f>"201406000794"</f>
        <v>201406000794</v>
      </c>
    </row>
    <row r="3796" spans="1:2">
      <c r="A3796" s="4">
        <v>3791</v>
      </c>
      <c r="B3796" s="6" t="str">
        <f>"201406000907"</f>
        <v>201406000907</v>
      </c>
    </row>
    <row r="3797" spans="1:2">
      <c r="A3797" s="4">
        <v>3792</v>
      </c>
      <c r="B3797" s="6" t="str">
        <f>"201406000953"</f>
        <v>201406000953</v>
      </c>
    </row>
    <row r="3798" spans="1:2">
      <c r="A3798" s="4">
        <v>3793</v>
      </c>
      <c r="B3798" s="6" t="str">
        <f>"201406000977"</f>
        <v>201406000977</v>
      </c>
    </row>
    <row r="3799" spans="1:2">
      <c r="A3799" s="4">
        <v>3794</v>
      </c>
      <c r="B3799" s="6" t="str">
        <f>"201406001011"</f>
        <v>201406001011</v>
      </c>
    </row>
    <row r="3800" spans="1:2">
      <c r="A3800" s="4">
        <v>3795</v>
      </c>
      <c r="B3800" s="6" t="str">
        <f>"201406001219"</f>
        <v>201406001219</v>
      </c>
    </row>
    <row r="3801" spans="1:2">
      <c r="A3801" s="4">
        <v>3796</v>
      </c>
      <c r="B3801" s="6" t="str">
        <f>"201406001229"</f>
        <v>201406001229</v>
      </c>
    </row>
    <row r="3802" spans="1:2">
      <c r="A3802" s="4">
        <v>3797</v>
      </c>
      <c r="B3802" s="6" t="str">
        <f>"201406001311"</f>
        <v>201406001311</v>
      </c>
    </row>
    <row r="3803" spans="1:2">
      <c r="A3803" s="4">
        <v>3798</v>
      </c>
      <c r="B3803" s="6" t="str">
        <f>"201406001374"</f>
        <v>201406001374</v>
      </c>
    </row>
    <row r="3804" spans="1:2">
      <c r="A3804" s="4">
        <v>3799</v>
      </c>
      <c r="B3804" s="6" t="str">
        <f>"201406001378"</f>
        <v>201406001378</v>
      </c>
    </row>
    <row r="3805" spans="1:2">
      <c r="A3805" s="4">
        <v>3800</v>
      </c>
      <c r="B3805" s="6" t="str">
        <f>"201406001388"</f>
        <v>201406001388</v>
      </c>
    </row>
    <row r="3806" spans="1:2">
      <c r="A3806" s="4">
        <v>3801</v>
      </c>
      <c r="B3806" s="6" t="str">
        <f>"201406001480"</f>
        <v>201406001480</v>
      </c>
    </row>
    <row r="3807" spans="1:2">
      <c r="A3807" s="4">
        <v>3802</v>
      </c>
      <c r="B3807" s="6" t="str">
        <f>"201406001499"</f>
        <v>201406001499</v>
      </c>
    </row>
    <row r="3808" spans="1:2">
      <c r="A3808" s="4">
        <v>3803</v>
      </c>
      <c r="B3808" s="6" t="str">
        <f>"201406001517"</f>
        <v>201406001517</v>
      </c>
    </row>
    <row r="3809" spans="1:2">
      <c r="A3809" s="4">
        <v>3804</v>
      </c>
      <c r="B3809" s="6" t="str">
        <f>"201406001897"</f>
        <v>201406001897</v>
      </c>
    </row>
    <row r="3810" spans="1:2">
      <c r="A3810" s="4">
        <v>3805</v>
      </c>
      <c r="B3810" s="6" t="str">
        <f>"201406001970"</f>
        <v>201406001970</v>
      </c>
    </row>
    <row r="3811" spans="1:2">
      <c r="A3811" s="4">
        <v>3806</v>
      </c>
      <c r="B3811" s="6" t="str">
        <f>"201406002151"</f>
        <v>201406002151</v>
      </c>
    </row>
    <row r="3812" spans="1:2">
      <c r="A3812" s="4">
        <v>3807</v>
      </c>
      <c r="B3812" s="6" t="str">
        <f>"201406002155"</f>
        <v>201406002155</v>
      </c>
    </row>
    <row r="3813" spans="1:2">
      <c r="A3813" s="4">
        <v>3808</v>
      </c>
      <c r="B3813" s="6" t="str">
        <f>"201406002364"</f>
        <v>201406002364</v>
      </c>
    </row>
    <row r="3814" spans="1:2">
      <c r="A3814" s="4">
        <v>3809</v>
      </c>
      <c r="B3814" s="6" t="str">
        <f>"201406002576"</f>
        <v>201406002576</v>
      </c>
    </row>
    <row r="3815" spans="1:2">
      <c r="A3815" s="4">
        <v>3810</v>
      </c>
      <c r="B3815" s="6" t="str">
        <f>"201406002656"</f>
        <v>201406002656</v>
      </c>
    </row>
    <row r="3816" spans="1:2">
      <c r="A3816" s="4">
        <v>3811</v>
      </c>
      <c r="B3816" s="6" t="str">
        <f>"201406002704"</f>
        <v>201406002704</v>
      </c>
    </row>
    <row r="3817" spans="1:2">
      <c r="A3817" s="4">
        <v>3812</v>
      </c>
      <c r="B3817" s="6" t="str">
        <f>"201406002712"</f>
        <v>201406002712</v>
      </c>
    </row>
    <row r="3818" spans="1:2">
      <c r="A3818" s="4">
        <v>3813</v>
      </c>
      <c r="B3818" s="6" t="str">
        <f>"201406002880"</f>
        <v>201406002880</v>
      </c>
    </row>
    <row r="3819" spans="1:2">
      <c r="A3819" s="4">
        <v>3814</v>
      </c>
      <c r="B3819" s="6" t="str">
        <f>"201406003007"</f>
        <v>201406003007</v>
      </c>
    </row>
    <row r="3820" spans="1:2">
      <c r="A3820" s="4">
        <v>3815</v>
      </c>
      <c r="B3820" s="6" t="str">
        <f>"201406003081"</f>
        <v>201406003081</v>
      </c>
    </row>
    <row r="3821" spans="1:2">
      <c r="A3821" s="4">
        <v>3816</v>
      </c>
      <c r="B3821" s="6" t="str">
        <f>"201406003100"</f>
        <v>201406003100</v>
      </c>
    </row>
    <row r="3822" spans="1:2">
      <c r="A3822" s="4">
        <v>3817</v>
      </c>
      <c r="B3822" s="6" t="str">
        <f>"201406003106"</f>
        <v>201406003106</v>
      </c>
    </row>
    <row r="3823" spans="1:2">
      <c r="A3823" s="4">
        <v>3818</v>
      </c>
      <c r="B3823" s="6" t="str">
        <f>"201406003123"</f>
        <v>201406003123</v>
      </c>
    </row>
    <row r="3824" spans="1:2">
      <c r="A3824" s="4">
        <v>3819</v>
      </c>
      <c r="B3824" s="6" t="str">
        <f>"201406003261"</f>
        <v>201406003261</v>
      </c>
    </row>
    <row r="3825" spans="1:2">
      <c r="A3825" s="4">
        <v>3820</v>
      </c>
      <c r="B3825" s="6" t="str">
        <f>"201406003524"</f>
        <v>201406003524</v>
      </c>
    </row>
    <row r="3826" spans="1:2">
      <c r="A3826" s="4">
        <v>3821</v>
      </c>
      <c r="B3826" s="6" t="str">
        <f>"201406003641"</f>
        <v>201406003641</v>
      </c>
    </row>
    <row r="3827" spans="1:2">
      <c r="A3827" s="4">
        <v>3822</v>
      </c>
      <c r="B3827" s="6" t="str">
        <f>"201406003706"</f>
        <v>201406003706</v>
      </c>
    </row>
    <row r="3828" spans="1:2">
      <c r="A3828" s="4">
        <v>3823</v>
      </c>
      <c r="B3828" s="6" t="str">
        <f>"201406003830"</f>
        <v>201406003830</v>
      </c>
    </row>
    <row r="3829" spans="1:2">
      <c r="A3829" s="4">
        <v>3824</v>
      </c>
      <c r="B3829" s="6" t="str">
        <f>"201406003924"</f>
        <v>201406003924</v>
      </c>
    </row>
    <row r="3830" spans="1:2">
      <c r="A3830" s="4">
        <v>3825</v>
      </c>
      <c r="B3830" s="6" t="str">
        <f>"201406004355"</f>
        <v>201406004355</v>
      </c>
    </row>
    <row r="3831" spans="1:2">
      <c r="A3831" s="4">
        <v>3826</v>
      </c>
      <c r="B3831" s="6" t="str">
        <f>"201406004506"</f>
        <v>201406004506</v>
      </c>
    </row>
    <row r="3832" spans="1:2">
      <c r="A3832" s="4">
        <v>3827</v>
      </c>
      <c r="B3832" s="6" t="str">
        <f>"201406005319"</f>
        <v>201406005319</v>
      </c>
    </row>
    <row r="3833" spans="1:2">
      <c r="A3833" s="4">
        <v>3828</v>
      </c>
      <c r="B3833" s="6" t="str">
        <f>"201406005349"</f>
        <v>201406005349</v>
      </c>
    </row>
    <row r="3834" spans="1:2">
      <c r="A3834" s="4">
        <v>3829</v>
      </c>
      <c r="B3834" s="6" t="str">
        <f>"201406005448"</f>
        <v>201406005448</v>
      </c>
    </row>
    <row r="3835" spans="1:2">
      <c r="A3835" s="4">
        <v>3830</v>
      </c>
      <c r="B3835" s="6" t="str">
        <f>"201406005629"</f>
        <v>201406005629</v>
      </c>
    </row>
    <row r="3836" spans="1:2">
      <c r="A3836" s="4">
        <v>3831</v>
      </c>
      <c r="B3836" s="6" t="str">
        <f>"201406005762"</f>
        <v>201406005762</v>
      </c>
    </row>
    <row r="3837" spans="1:2">
      <c r="A3837" s="4">
        <v>3832</v>
      </c>
      <c r="B3837" s="6" t="str">
        <f>"201406006082"</f>
        <v>201406006082</v>
      </c>
    </row>
    <row r="3838" spans="1:2">
      <c r="A3838" s="4">
        <v>3833</v>
      </c>
      <c r="B3838" s="6" t="str">
        <f>"201406006167"</f>
        <v>201406006167</v>
      </c>
    </row>
    <row r="3839" spans="1:2">
      <c r="A3839" s="4">
        <v>3834</v>
      </c>
      <c r="B3839" s="6" t="str">
        <f>"201406006344"</f>
        <v>201406006344</v>
      </c>
    </row>
    <row r="3840" spans="1:2">
      <c r="A3840" s="4">
        <v>3835</v>
      </c>
      <c r="B3840" s="6" t="str">
        <f>"201406006947"</f>
        <v>201406006947</v>
      </c>
    </row>
    <row r="3841" spans="1:2">
      <c r="A3841" s="4">
        <v>3836</v>
      </c>
      <c r="B3841" s="6" t="str">
        <f>"201406007000"</f>
        <v>201406007000</v>
      </c>
    </row>
    <row r="3842" spans="1:2">
      <c r="A3842" s="4">
        <v>3837</v>
      </c>
      <c r="B3842" s="6" t="str">
        <f>"201406007082"</f>
        <v>201406007082</v>
      </c>
    </row>
    <row r="3843" spans="1:2">
      <c r="A3843" s="4">
        <v>3838</v>
      </c>
      <c r="B3843" s="6" t="str">
        <f>"201406007116"</f>
        <v>201406007116</v>
      </c>
    </row>
    <row r="3844" spans="1:2">
      <c r="A3844" s="4">
        <v>3839</v>
      </c>
      <c r="B3844" s="6" t="str">
        <f>"201406007140"</f>
        <v>201406007140</v>
      </c>
    </row>
    <row r="3845" spans="1:2">
      <c r="A3845" s="4">
        <v>3840</v>
      </c>
      <c r="B3845" s="6" t="str">
        <f>"201406007172"</f>
        <v>201406007172</v>
      </c>
    </row>
    <row r="3846" spans="1:2">
      <c r="A3846" s="4">
        <v>3841</v>
      </c>
      <c r="B3846" s="6" t="str">
        <f>"201406007422"</f>
        <v>201406007422</v>
      </c>
    </row>
    <row r="3847" spans="1:2">
      <c r="A3847" s="4">
        <v>3842</v>
      </c>
      <c r="B3847" s="6" t="str">
        <f>"201406007660"</f>
        <v>201406007660</v>
      </c>
    </row>
    <row r="3848" spans="1:2">
      <c r="A3848" s="4">
        <v>3843</v>
      </c>
      <c r="B3848" s="6" t="str">
        <f>"201406007827"</f>
        <v>201406007827</v>
      </c>
    </row>
    <row r="3849" spans="1:2">
      <c r="A3849" s="4">
        <v>3844</v>
      </c>
      <c r="B3849" s="6" t="str">
        <f>"201406008170"</f>
        <v>201406008170</v>
      </c>
    </row>
    <row r="3850" spans="1:2">
      <c r="A3850" s="4">
        <v>3845</v>
      </c>
      <c r="B3850" s="6" t="str">
        <f>"201406008414"</f>
        <v>201406008414</v>
      </c>
    </row>
    <row r="3851" spans="1:2">
      <c r="A3851" s="4">
        <v>3846</v>
      </c>
      <c r="B3851" s="6" t="str">
        <f>"201406008515"</f>
        <v>201406008515</v>
      </c>
    </row>
    <row r="3852" spans="1:2">
      <c r="A3852" s="4">
        <v>3847</v>
      </c>
      <c r="B3852" s="6" t="str">
        <f>"201406008585"</f>
        <v>201406008585</v>
      </c>
    </row>
    <row r="3853" spans="1:2">
      <c r="A3853" s="4">
        <v>3848</v>
      </c>
      <c r="B3853" s="6" t="str">
        <f>"201406008909"</f>
        <v>201406008909</v>
      </c>
    </row>
    <row r="3854" spans="1:2">
      <c r="A3854" s="4">
        <v>3849</v>
      </c>
      <c r="B3854" s="6" t="str">
        <f>"201406009492"</f>
        <v>201406009492</v>
      </c>
    </row>
    <row r="3855" spans="1:2">
      <c r="A3855" s="4">
        <v>3850</v>
      </c>
      <c r="B3855" s="6" t="str">
        <f>"201406009651"</f>
        <v>201406009651</v>
      </c>
    </row>
    <row r="3856" spans="1:2">
      <c r="A3856" s="4">
        <v>3851</v>
      </c>
      <c r="B3856" s="6" t="str">
        <f>"201406009691"</f>
        <v>201406009691</v>
      </c>
    </row>
    <row r="3857" spans="1:2">
      <c r="A3857" s="4">
        <v>3852</v>
      </c>
      <c r="B3857" s="6" t="str">
        <f>"201406009855"</f>
        <v>201406009855</v>
      </c>
    </row>
    <row r="3858" spans="1:2">
      <c r="A3858" s="4">
        <v>3853</v>
      </c>
      <c r="B3858" s="6" t="str">
        <f>"201406010034"</f>
        <v>201406010034</v>
      </c>
    </row>
    <row r="3859" spans="1:2">
      <c r="A3859" s="4">
        <v>3854</v>
      </c>
      <c r="B3859" s="6" t="str">
        <f>"201406010148"</f>
        <v>201406010148</v>
      </c>
    </row>
    <row r="3860" spans="1:2">
      <c r="A3860" s="4">
        <v>3855</v>
      </c>
      <c r="B3860" s="6" t="str">
        <f>"201406010166"</f>
        <v>201406010166</v>
      </c>
    </row>
    <row r="3861" spans="1:2">
      <c r="A3861" s="4">
        <v>3856</v>
      </c>
      <c r="B3861" s="6" t="str">
        <f>"201406010238"</f>
        <v>201406010238</v>
      </c>
    </row>
    <row r="3862" spans="1:2">
      <c r="A3862" s="4">
        <v>3857</v>
      </c>
      <c r="B3862" s="6" t="str">
        <f>"201406010292"</f>
        <v>201406010292</v>
      </c>
    </row>
    <row r="3863" spans="1:2">
      <c r="A3863" s="4">
        <v>3858</v>
      </c>
      <c r="B3863" s="6" t="str">
        <f>"201406010312"</f>
        <v>201406010312</v>
      </c>
    </row>
    <row r="3864" spans="1:2">
      <c r="A3864" s="4">
        <v>3859</v>
      </c>
      <c r="B3864" s="6" t="str">
        <f>"201406011229"</f>
        <v>201406011229</v>
      </c>
    </row>
    <row r="3865" spans="1:2">
      <c r="A3865" s="4">
        <v>3860</v>
      </c>
      <c r="B3865" s="6" t="str">
        <f>"201406011252"</f>
        <v>201406011252</v>
      </c>
    </row>
    <row r="3866" spans="1:2">
      <c r="A3866" s="4">
        <v>3861</v>
      </c>
      <c r="B3866" s="6" t="str">
        <f>"201406011533"</f>
        <v>201406011533</v>
      </c>
    </row>
    <row r="3867" spans="1:2">
      <c r="A3867" s="4">
        <v>3862</v>
      </c>
      <c r="B3867" s="6" t="str">
        <f>"201406011625"</f>
        <v>201406011625</v>
      </c>
    </row>
    <row r="3868" spans="1:2">
      <c r="A3868" s="4">
        <v>3863</v>
      </c>
      <c r="B3868" s="6" t="str">
        <f>"201406011785"</f>
        <v>201406011785</v>
      </c>
    </row>
    <row r="3869" spans="1:2">
      <c r="A3869" s="4">
        <v>3864</v>
      </c>
      <c r="B3869" s="6" t="str">
        <f>"201406012010"</f>
        <v>201406012010</v>
      </c>
    </row>
    <row r="3870" spans="1:2">
      <c r="A3870" s="4">
        <v>3865</v>
      </c>
      <c r="B3870" s="6" t="str">
        <f>"201406012171"</f>
        <v>201406012171</v>
      </c>
    </row>
    <row r="3871" spans="1:2">
      <c r="A3871" s="4">
        <v>3866</v>
      </c>
      <c r="B3871" s="6" t="str">
        <f>"201406012496"</f>
        <v>201406012496</v>
      </c>
    </row>
    <row r="3872" spans="1:2">
      <c r="A3872" s="4">
        <v>3867</v>
      </c>
      <c r="B3872" s="6" t="str">
        <f>"201406012772"</f>
        <v>201406012772</v>
      </c>
    </row>
    <row r="3873" spans="1:2">
      <c r="A3873" s="4">
        <v>3868</v>
      </c>
      <c r="B3873" s="6" t="str">
        <f>"201406012992"</f>
        <v>201406012992</v>
      </c>
    </row>
    <row r="3874" spans="1:2">
      <c r="A3874" s="4">
        <v>3869</v>
      </c>
      <c r="B3874" s="6" t="str">
        <f>"201406013167"</f>
        <v>201406013167</v>
      </c>
    </row>
    <row r="3875" spans="1:2">
      <c r="A3875" s="4">
        <v>3870</v>
      </c>
      <c r="B3875" s="6" t="str">
        <f>"201406013835"</f>
        <v>201406013835</v>
      </c>
    </row>
    <row r="3876" spans="1:2">
      <c r="A3876" s="4">
        <v>3871</v>
      </c>
      <c r="B3876" s="6" t="str">
        <f>"201406014004"</f>
        <v>201406014004</v>
      </c>
    </row>
    <row r="3877" spans="1:2">
      <c r="A3877" s="4">
        <v>3872</v>
      </c>
      <c r="B3877" s="6" t="str">
        <f>"201406014142"</f>
        <v>201406014142</v>
      </c>
    </row>
    <row r="3878" spans="1:2">
      <c r="A3878" s="4">
        <v>3873</v>
      </c>
      <c r="B3878" s="6" t="str">
        <f>"201406014330"</f>
        <v>201406014330</v>
      </c>
    </row>
    <row r="3879" spans="1:2">
      <c r="A3879" s="4">
        <v>3874</v>
      </c>
      <c r="B3879" s="6" t="str">
        <f>"201406014434"</f>
        <v>201406014434</v>
      </c>
    </row>
    <row r="3880" spans="1:2">
      <c r="A3880" s="4">
        <v>3875</v>
      </c>
      <c r="B3880" s="6" t="str">
        <f>"201406014437"</f>
        <v>201406014437</v>
      </c>
    </row>
    <row r="3881" spans="1:2">
      <c r="A3881" s="4">
        <v>3876</v>
      </c>
      <c r="B3881" s="6" t="str">
        <f>"201406014462"</f>
        <v>201406014462</v>
      </c>
    </row>
    <row r="3882" spans="1:2">
      <c r="A3882" s="4">
        <v>3877</v>
      </c>
      <c r="B3882" s="6" t="str">
        <f>"201406014542"</f>
        <v>201406014542</v>
      </c>
    </row>
    <row r="3883" spans="1:2">
      <c r="A3883" s="4">
        <v>3878</v>
      </c>
      <c r="B3883" s="6" t="str">
        <f>"201406014735"</f>
        <v>201406014735</v>
      </c>
    </row>
    <row r="3884" spans="1:2">
      <c r="A3884" s="4">
        <v>3879</v>
      </c>
      <c r="B3884" s="6" t="str">
        <f>"201406014750"</f>
        <v>201406014750</v>
      </c>
    </row>
    <row r="3885" spans="1:2">
      <c r="A3885" s="4">
        <v>3880</v>
      </c>
      <c r="B3885" s="6" t="str">
        <f>"201406015682"</f>
        <v>201406015682</v>
      </c>
    </row>
    <row r="3886" spans="1:2">
      <c r="A3886" s="4">
        <v>3881</v>
      </c>
      <c r="B3886" s="6" t="str">
        <f>"201406017368"</f>
        <v>201406017368</v>
      </c>
    </row>
    <row r="3887" spans="1:2">
      <c r="A3887" s="4">
        <v>3882</v>
      </c>
      <c r="B3887" s="6" t="str">
        <f>"201406017445"</f>
        <v>201406017445</v>
      </c>
    </row>
    <row r="3888" spans="1:2">
      <c r="A3888" s="4">
        <v>3883</v>
      </c>
      <c r="B3888" s="6" t="str">
        <f>"201406017764"</f>
        <v>201406017764</v>
      </c>
    </row>
    <row r="3889" spans="1:2">
      <c r="A3889" s="4">
        <v>3884</v>
      </c>
      <c r="B3889" s="6" t="str">
        <f>"201406018349"</f>
        <v>201406018349</v>
      </c>
    </row>
    <row r="3890" spans="1:2">
      <c r="A3890" s="4">
        <v>3885</v>
      </c>
      <c r="B3890" s="6" t="str">
        <f>"201406018381"</f>
        <v>201406018381</v>
      </c>
    </row>
    <row r="3891" spans="1:2">
      <c r="A3891" s="4">
        <v>3886</v>
      </c>
      <c r="B3891" s="6" t="str">
        <f>"201406018554"</f>
        <v>201406018554</v>
      </c>
    </row>
    <row r="3892" spans="1:2">
      <c r="A3892" s="4">
        <v>3887</v>
      </c>
      <c r="B3892" s="6" t="str">
        <f>"201407000006"</f>
        <v>201407000006</v>
      </c>
    </row>
    <row r="3893" spans="1:2">
      <c r="A3893" s="4">
        <v>3888</v>
      </c>
      <c r="B3893" s="6" t="str">
        <f>"201407000012"</f>
        <v>201407000012</v>
      </c>
    </row>
    <row r="3894" spans="1:2">
      <c r="A3894" s="4">
        <v>3889</v>
      </c>
      <c r="B3894" s="6" t="str">
        <f>"201407000069"</f>
        <v>201407000069</v>
      </c>
    </row>
    <row r="3895" spans="1:2">
      <c r="A3895" s="4">
        <v>3890</v>
      </c>
      <c r="B3895" s="6" t="str">
        <f>"201407000106"</f>
        <v>201407000106</v>
      </c>
    </row>
    <row r="3896" spans="1:2">
      <c r="A3896" s="4">
        <v>3891</v>
      </c>
      <c r="B3896" s="6" t="str">
        <f>"201407000109"</f>
        <v>201407000109</v>
      </c>
    </row>
    <row r="3897" spans="1:2">
      <c r="A3897" s="4">
        <v>3892</v>
      </c>
      <c r="B3897" s="6" t="str">
        <f>"201407000172"</f>
        <v>201407000172</v>
      </c>
    </row>
    <row r="3898" spans="1:2">
      <c r="A3898" s="4">
        <v>3893</v>
      </c>
      <c r="B3898" s="6" t="str">
        <f>"201407000203"</f>
        <v>201407000203</v>
      </c>
    </row>
    <row r="3899" spans="1:2">
      <c r="A3899" s="4">
        <v>3894</v>
      </c>
      <c r="B3899" s="6" t="str">
        <f>"201407000241"</f>
        <v>201407000241</v>
      </c>
    </row>
    <row r="3900" spans="1:2">
      <c r="A3900" s="4">
        <v>3895</v>
      </c>
      <c r="B3900" s="6" t="str">
        <f>"201407000284"</f>
        <v>201407000284</v>
      </c>
    </row>
    <row r="3901" spans="1:2">
      <c r="A3901" s="4">
        <v>3896</v>
      </c>
      <c r="B3901" s="6" t="str">
        <f>"201407000294"</f>
        <v>201407000294</v>
      </c>
    </row>
    <row r="3902" spans="1:2">
      <c r="A3902" s="4">
        <v>3897</v>
      </c>
      <c r="B3902" s="6" t="str">
        <f>"201407000295"</f>
        <v>201407000295</v>
      </c>
    </row>
    <row r="3903" spans="1:2">
      <c r="A3903" s="4">
        <v>3898</v>
      </c>
      <c r="B3903" s="6" t="str">
        <f>"201408000033"</f>
        <v>201408000033</v>
      </c>
    </row>
    <row r="3904" spans="1:2">
      <c r="A3904" s="4">
        <v>3899</v>
      </c>
      <c r="B3904" s="6" t="str">
        <f>"201408000181"</f>
        <v>201408000181</v>
      </c>
    </row>
    <row r="3905" spans="1:2">
      <c r="A3905" s="4">
        <v>3900</v>
      </c>
      <c r="B3905" s="6" t="str">
        <f>"201409000152"</f>
        <v>201409000152</v>
      </c>
    </row>
    <row r="3906" spans="1:2">
      <c r="A3906" s="4">
        <v>3901</v>
      </c>
      <c r="B3906" s="6" t="str">
        <f>"201409000204"</f>
        <v>201409000204</v>
      </c>
    </row>
    <row r="3907" spans="1:2">
      <c r="A3907" s="4">
        <v>3902</v>
      </c>
      <c r="B3907" s="6" t="str">
        <f>"201409000261"</f>
        <v>201409000261</v>
      </c>
    </row>
    <row r="3908" spans="1:2">
      <c r="A3908" s="4">
        <v>3903</v>
      </c>
      <c r="B3908" s="6" t="str">
        <f>"201409000271"</f>
        <v>201409000271</v>
      </c>
    </row>
    <row r="3909" spans="1:2">
      <c r="A3909" s="4">
        <v>3904</v>
      </c>
      <c r="B3909" s="6" t="str">
        <f>"201409000519"</f>
        <v>201409000519</v>
      </c>
    </row>
    <row r="3910" spans="1:2">
      <c r="A3910" s="4">
        <v>3905</v>
      </c>
      <c r="B3910" s="6" t="str">
        <f>"201409000555"</f>
        <v>201409000555</v>
      </c>
    </row>
    <row r="3911" spans="1:2">
      <c r="A3911" s="4">
        <v>3906</v>
      </c>
      <c r="B3911" s="6" t="str">
        <f>"201409000814"</f>
        <v>201409000814</v>
      </c>
    </row>
    <row r="3912" spans="1:2">
      <c r="A3912" s="4">
        <v>3907</v>
      </c>
      <c r="B3912" s="6" t="str">
        <f>"201409000826"</f>
        <v>201409000826</v>
      </c>
    </row>
    <row r="3913" spans="1:2">
      <c r="A3913" s="4">
        <v>3908</v>
      </c>
      <c r="B3913" s="6" t="str">
        <f>"201409000868"</f>
        <v>201409000868</v>
      </c>
    </row>
    <row r="3914" spans="1:2">
      <c r="A3914" s="4">
        <v>3909</v>
      </c>
      <c r="B3914" s="6" t="str">
        <f>"201409000895"</f>
        <v>201409000895</v>
      </c>
    </row>
    <row r="3915" spans="1:2">
      <c r="A3915" s="4">
        <v>3910</v>
      </c>
      <c r="B3915" s="6" t="str">
        <f>"201409001145"</f>
        <v>201409001145</v>
      </c>
    </row>
    <row r="3916" spans="1:2">
      <c r="A3916" s="4">
        <v>3911</v>
      </c>
      <c r="B3916" s="6" t="str">
        <f>"201409001610"</f>
        <v>201409001610</v>
      </c>
    </row>
    <row r="3917" spans="1:2">
      <c r="A3917" s="4">
        <v>3912</v>
      </c>
      <c r="B3917" s="6" t="str">
        <f>"201409001971"</f>
        <v>201409001971</v>
      </c>
    </row>
    <row r="3918" spans="1:2">
      <c r="A3918" s="4">
        <v>3913</v>
      </c>
      <c r="B3918" s="6" t="str">
        <f>"201409002032"</f>
        <v>201409002032</v>
      </c>
    </row>
    <row r="3919" spans="1:2">
      <c r="A3919" s="4">
        <v>3914</v>
      </c>
      <c r="B3919" s="6" t="str">
        <f>"201409002540"</f>
        <v>201409002540</v>
      </c>
    </row>
    <row r="3920" spans="1:2">
      <c r="A3920" s="4">
        <v>3915</v>
      </c>
      <c r="B3920" s="6" t="str">
        <f>"201409002610"</f>
        <v>201409002610</v>
      </c>
    </row>
    <row r="3921" spans="1:2">
      <c r="A3921" s="4">
        <v>3916</v>
      </c>
      <c r="B3921" s="6" t="str">
        <f>"201409003554"</f>
        <v>201409003554</v>
      </c>
    </row>
    <row r="3922" spans="1:2">
      <c r="A3922" s="4">
        <v>3917</v>
      </c>
      <c r="B3922" s="6" t="str">
        <f>"201409003709"</f>
        <v>201409003709</v>
      </c>
    </row>
    <row r="3923" spans="1:2">
      <c r="A3923" s="4">
        <v>3918</v>
      </c>
      <c r="B3923" s="6" t="str">
        <f>"201409004206"</f>
        <v>201409004206</v>
      </c>
    </row>
    <row r="3924" spans="1:2">
      <c r="A3924" s="4">
        <v>3919</v>
      </c>
      <c r="B3924" s="6" t="str">
        <f>"201409004362"</f>
        <v>201409004362</v>
      </c>
    </row>
    <row r="3925" spans="1:2">
      <c r="A3925" s="4">
        <v>3920</v>
      </c>
      <c r="B3925" s="6" t="str">
        <f>"201409004383"</f>
        <v>201409004383</v>
      </c>
    </row>
    <row r="3926" spans="1:2">
      <c r="A3926" s="4">
        <v>3921</v>
      </c>
      <c r="B3926" s="6" t="str">
        <f>"201409004669"</f>
        <v>201409004669</v>
      </c>
    </row>
    <row r="3927" spans="1:2">
      <c r="A3927" s="4">
        <v>3922</v>
      </c>
      <c r="B3927" s="6" t="str">
        <f>"201409004839"</f>
        <v>201409004839</v>
      </c>
    </row>
    <row r="3928" spans="1:2">
      <c r="A3928" s="4">
        <v>3923</v>
      </c>
      <c r="B3928" s="6" t="str">
        <f>"201409004958"</f>
        <v>201409004958</v>
      </c>
    </row>
    <row r="3929" spans="1:2">
      <c r="A3929" s="4">
        <v>3924</v>
      </c>
      <c r="B3929" s="6" t="str">
        <f>"201409005021"</f>
        <v>201409005021</v>
      </c>
    </row>
    <row r="3930" spans="1:2">
      <c r="A3930" s="4">
        <v>3925</v>
      </c>
      <c r="B3930" s="6" t="str">
        <f>"201409005317"</f>
        <v>201409005317</v>
      </c>
    </row>
    <row r="3931" spans="1:2">
      <c r="A3931" s="4">
        <v>3926</v>
      </c>
      <c r="B3931" s="6" t="str">
        <f>"201409005998"</f>
        <v>201409005998</v>
      </c>
    </row>
    <row r="3932" spans="1:2">
      <c r="A3932" s="4">
        <v>3927</v>
      </c>
      <c r="B3932" s="6" t="str">
        <f>"201409006458"</f>
        <v>201409006458</v>
      </c>
    </row>
    <row r="3933" spans="1:2">
      <c r="A3933" s="4">
        <v>3928</v>
      </c>
      <c r="B3933" s="6" t="str">
        <f>"201409006530"</f>
        <v>201409006530</v>
      </c>
    </row>
    <row r="3934" spans="1:2">
      <c r="A3934" s="4">
        <v>3929</v>
      </c>
      <c r="B3934" s="6" t="str">
        <f>"201409006702"</f>
        <v>201409006702</v>
      </c>
    </row>
    <row r="3935" spans="1:2">
      <c r="A3935" s="4">
        <v>3930</v>
      </c>
      <c r="B3935" s="6" t="str">
        <f>"201409007090"</f>
        <v>201409007090</v>
      </c>
    </row>
    <row r="3936" spans="1:2">
      <c r="A3936" s="4">
        <v>3931</v>
      </c>
      <c r="B3936" s="6" t="str">
        <f>"201410000450"</f>
        <v>201410000450</v>
      </c>
    </row>
    <row r="3937" spans="1:2">
      <c r="A3937" s="4">
        <v>3932</v>
      </c>
      <c r="B3937" s="6" t="str">
        <f>"201410000556"</f>
        <v>201410000556</v>
      </c>
    </row>
    <row r="3938" spans="1:2">
      <c r="A3938" s="4">
        <v>3933</v>
      </c>
      <c r="B3938" s="6" t="str">
        <f>"201410000631"</f>
        <v>201410000631</v>
      </c>
    </row>
    <row r="3939" spans="1:2">
      <c r="A3939" s="4">
        <v>3934</v>
      </c>
      <c r="B3939" s="6" t="str">
        <f>"201410000946"</f>
        <v>201410000946</v>
      </c>
    </row>
    <row r="3940" spans="1:2">
      <c r="A3940" s="4">
        <v>3935</v>
      </c>
      <c r="B3940" s="6" t="str">
        <f>"201410001025"</f>
        <v>201410001025</v>
      </c>
    </row>
    <row r="3941" spans="1:2">
      <c r="A3941" s="4">
        <v>3936</v>
      </c>
      <c r="B3941" s="6" t="str">
        <f>"201410001190"</f>
        <v>201410001190</v>
      </c>
    </row>
    <row r="3942" spans="1:2">
      <c r="A3942" s="4">
        <v>3937</v>
      </c>
      <c r="B3942" s="6" t="str">
        <f>"201410001275"</f>
        <v>201410001275</v>
      </c>
    </row>
    <row r="3943" spans="1:2">
      <c r="A3943" s="4">
        <v>3938</v>
      </c>
      <c r="B3943" s="6" t="str">
        <f>"201410001467"</f>
        <v>201410001467</v>
      </c>
    </row>
    <row r="3944" spans="1:2">
      <c r="A3944" s="4">
        <v>3939</v>
      </c>
      <c r="B3944" s="6" t="str">
        <f>"201410001904"</f>
        <v>201410001904</v>
      </c>
    </row>
    <row r="3945" spans="1:2">
      <c r="A3945" s="4">
        <v>3940</v>
      </c>
      <c r="B3945" s="6" t="str">
        <f>"201410001977"</f>
        <v>201410001977</v>
      </c>
    </row>
    <row r="3946" spans="1:2">
      <c r="A3946" s="4">
        <v>3941</v>
      </c>
      <c r="B3946" s="6" t="str">
        <f>"201410002678"</f>
        <v>201410002678</v>
      </c>
    </row>
    <row r="3947" spans="1:2">
      <c r="A3947" s="4">
        <v>3942</v>
      </c>
      <c r="B3947" s="6" t="str">
        <f>"201410003238"</f>
        <v>201410003238</v>
      </c>
    </row>
    <row r="3948" spans="1:2">
      <c r="A3948" s="4">
        <v>3943</v>
      </c>
      <c r="B3948" s="6" t="str">
        <f>"201410003306"</f>
        <v>201410003306</v>
      </c>
    </row>
    <row r="3949" spans="1:2">
      <c r="A3949" s="4">
        <v>3944</v>
      </c>
      <c r="B3949" s="6" t="str">
        <f>"201410003763"</f>
        <v>201410003763</v>
      </c>
    </row>
    <row r="3950" spans="1:2">
      <c r="A3950" s="4">
        <v>3945</v>
      </c>
      <c r="B3950" s="6" t="str">
        <f>"201410003768"</f>
        <v>201410003768</v>
      </c>
    </row>
    <row r="3951" spans="1:2">
      <c r="A3951" s="4">
        <v>3946</v>
      </c>
      <c r="B3951" s="6" t="str">
        <f>"201410004095"</f>
        <v>201410004095</v>
      </c>
    </row>
    <row r="3952" spans="1:2">
      <c r="A3952" s="4">
        <v>3947</v>
      </c>
      <c r="B3952" s="6" t="str">
        <f>"201410004703"</f>
        <v>201410004703</v>
      </c>
    </row>
    <row r="3953" spans="1:2">
      <c r="A3953" s="4">
        <v>3948</v>
      </c>
      <c r="B3953" s="6" t="str">
        <f>"201410004729"</f>
        <v>201410004729</v>
      </c>
    </row>
    <row r="3954" spans="1:2">
      <c r="A3954" s="4">
        <v>3949</v>
      </c>
      <c r="B3954" s="6" t="str">
        <f>"201410005338"</f>
        <v>201410005338</v>
      </c>
    </row>
    <row r="3955" spans="1:2">
      <c r="A3955" s="4">
        <v>3950</v>
      </c>
      <c r="B3955" s="6" t="str">
        <f>"201410005354"</f>
        <v>201410005354</v>
      </c>
    </row>
    <row r="3956" spans="1:2">
      <c r="A3956" s="4">
        <v>3951</v>
      </c>
      <c r="B3956" s="6" t="str">
        <f>"201410005460"</f>
        <v>201410005460</v>
      </c>
    </row>
    <row r="3957" spans="1:2">
      <c r="A3957" s="4">
        <v>3952</v>
      </c>
      <c r="B3957" s="6" t="str">
        <f>"201410006838"</f>
        <v>201410006838</v>
      </c>
    </row>
    <row r="3958" spans="1:2">
      <c r="A3958" s="4">
        <v>3953</v>
      </c>
      <c r="B3958" s="6" t="str">
        <f>"201410007280"</f>
        <v>201410007280</v>
      </c>
    </row>
    <row r="3959" spans="1:2">
      <c r="A3959" s="4">
        <v>3954</v>
      </c>
      <c r="B3959" s="6" t="str">
        <f>"201410007718"</f>
        <v>201410007718</v>
      </c>
    </row>
    <row r="3960" spans="1:2">
      <c r="A3960" s="4">
        <v>3955</v>
      </c>
      <c r="B3960" s="6" t="str">
        <f>"201410008415"</f>
        <v>201410008415</v>
      </c>
    </row>
    <row r="3961" spans="1:2">
      <c r="A3961" s="4">
        <v>3956</v>
      </c>
      <c r="B3961" s="6" t="str">
        <f>"201410008928"</f>
        <v>201410008928</v>
      </c>
    </row>
    <row r="3962" spans="1:2">
      <c r="A3962" s="4">
        <v>3957</v>
      </c>
      <c r="B3962" s="6" t="str">
        <f>"201410009086"</f>
        <v>201410009086</v>
      </c>
    </row>
    <row r="3963" spans="1:2">
      <c r="A3963" s="4">
        <v>3958</v>
      </c>
      <c r="B3963" s="6" t="str">
        <f>"201410009092"</f>
        <v>201410009092</v>
      </c>
    </row>
    <row r="3964" spans="1:2">
      <c r="A3964" s="4">
        <v>3959</v>
      </c>
      <c r="B3964" s="6" t="str">
        <f>"201410009251"</f>
        <v>201410009251</v>
      </c>
    </row>
    <row r="3965" spans="1:2">
      <c r="A3965" s="4">
        <v>3960</v>
      </c>
      <c r="B3965" s="6" t="str">
        <f>"201410009351"</f>
        <v>201410009351</v>
      </c>
    </row>
    <row r="3966" spans="1:2">
      <c r="A3966" s="4">
        <v>3961</v>
      </c>
      <c r="B3966" s="6" t="str">
        <f>"201410009419"</f>
        <v>201410009419</v>
      </c>
    </row>
    <row r="3967" spans="1:2">
      <c r="A3967" s="4">
        <v>3962</v>
      </c>
      <c r="B3967" s="6" t="str">
        <f>"201410009722"</f>
        <v>201410009722</v>
      </c>
    </row>
    <row r="3968" spans="1:2">
      <c r="A3968" s="4">
        <v>3963</v>
      </c>
      <c r="B3968" s="6" t="str">
        <f>"201410009825"</f>
        <v>201410009825</v>
      </c>
    </row>
    <row r="3969" spans="1:2">
      <c r="A3969" s="4">
        <v>3964</v>
      </c>
      <c r="B3969" s="6" t="str">
        <f>"201410010647"</f>
        <v>201410010647</v>
      </c>
    </row>
    <row r="3970" spans="1:2">
      <c r="A3970" s="4">
        <v>3965</v>
      </c>
      <c r="B3970" s="6" t="str">
        <f>"201410010659"</f>
        <v>201410010659</v>
      </c>
    </row>
    <row r="3971" spans="1:2">
      <c r="A3971" s="4">
        <v>3966</v>
      </c>
      <c r="B3971" s="6" t="str">
        <f>"201410010892"</f>
        <v>201410010892</v>
      </c>
    </row>
    <row r="3972" spans="1:2">
      <c r="A3972" s="4">
        <v>3967</v>
      </c>
      <c r="B3972" s="6" t="str">
        <f>"201410011979"</f>
        <v>201410011979</v>
      </c>
    </row>
    <row r="3973" spans="1:2">
      <c r="A3973" s="4">
        <v>3968</v>
      </c>
      <c r="B3973" s="6" t="str">
        <f>"201410012149"</f>
        <v>201410012149</v>
      </c>
    </row>
    <row r="3974" spans="1:2">
      <c r="A3974" s="4">
        <v>3969</v>
      </c>
      <c r="B3974" s="6" t="str">
        <f>"201410012428"</f>
        <v>201410012428</v>
      </c>
    </row>
    <row r="3975" spans="1:2">
      <c r="A3975" s="4">
        <v>3970</v>
      </c>
      <c r="B3975" s="6" t="str">
        <f>"201410012481"</f>
        <v>201410012481</v>
      </c>
    </row>
    <row r="3976" spans="1:2">
      <c r="A3976" s="4">
        <v>3971</v>
      </c>
      <c r="B3976" s="6" t="str">
        <f>"201410012485"</f>
        <v>201410012485</v>
      </c>
    </row>
    <row r="3977" spans="1:2">
      <c r="A3977" s="4">
        <v>3972</v>
      </c>
      <c r="B3977" s="6" t="str">
        <f>"201410012489"</f>
        <v>201410012489</v>
      </c>
    </row>
    <row r="3978" spans="1:2">
      <c r="A3978" s="4">
        <v>3973</v>
      </c>
      <c r="B3978" s="6" t="str">
        <f>"201410012503"</f>
        <v>201410012503</v>
      </c>
    </row>
    <row r="3979" spans="1:2">
      <c r="A3979" s="4">
        <v>3974</v>
      </c>
      <c r="B3979" s="6" t="str">
        <f>"201410012505"</f>
        <v>201410012505</v>
      </c>
    </row>
    <row r="3980" spans="1:2">
      <c r="A3980" s="4">
        <v>3975</v>
      </c>
      <c r="B3980" s="6" t="str">
        <f>"201410012528"</f>
        <v>201410012528</v>
      </c>
    </row>
    <row r="3981" spans="1:2">
      <c r="A3981" s="4">
        <v>3976</v>
      </c>
      <c r="B3981" s="6" t="str">
        <f>"201410012532"</f>
        <v>201410012532</v>
      </c>
    </row>
    <row r="3982" spans="1:2">
      <c r="A3982" s="4">
        <v>3977</v>
      </c>
      <c r="B3982" s="6" t="str">
        <f>"201410012536"</f>
        <v>201410012536</v>
      </c>
    </row>
    <row r="3983" spans="1:2">
      <c r="A3983" s="4">
        <v>3978</v>
      </c>
      <c r="B3983" s="6" t="str">
        <f>"201410012551"</f>
        <v>201410012551</v>
      </c>
    </row>
    <row r="3984" spans="1:2">
      <c r="A3984" s="4">
        <v>3979</v>
      </c>
      <c r="B3984" s="6" t="str">
        <f>"201410012554"</f>
        <v>201410012554</v>
      </c>
    </row>
    <row r="3985" spans="1:2">
      <c r="A3985" s="4">
        <v>3980</v>
      </c>
      <c r="B3985" s="6" t="str">
        <f>"201410012586"</f>
        <v>201410012586</v>
      </c>
    </row>
    <row r="3986" spans="1:2">
      <c r="A3986" s="4">
        <v>3981</v>
      </c>
      <c r="B3986" s="6" t="str">
        <f>"201410012760"</f>
        <v>201410012760</v>
      </c>
    </row>
    <row r="3987" spans="1:2">
      <c r="A3987" s="4">
        <v>3982</v>
      </c>
      <c r="B3987" s="6" t="str">
        <f>"201410012771"</f>
        <v>201410012771</v>
      </c>
    </row>
    <row r="3988" spans="1:2">
      <c r="A3988" s="4">
        <v>3983</v>
      </c>
      <c r="B3988" s="6" t="str">
        <f>"201410012806"</f>
        <v>201410012806</v>
      </c>
    </row>
    <row r="3989" spans="1:2">
      <c r="A3989" s="4">
        <v>3984</v>
      </c>
      <c r="B3989" s="6" t="str">
        <f>"201411000032"</f>
        <v>201411000032</v>
      </c>
    </row>
    <row r="3990" spans="1:2">
      <c r="A3990" s="4">
        <v>3985</v>
      </c>
      <c r="B3990" s="6" t="str">
        <f>"201411000065"</f>
        <v>201411000065</v>
      </c>
    </row>
    <row r="3991" spans="1:2">
      <c r="A3991" s="4">
        <v>3986</v>
      </c>
      <c r="B3991" s="6" t="str">
        <f>"201411000231"</f>
        <v>201411000231</v>
      </c>
    </row>
    <row r="3992" spans="1:2">
      <c r="A3992" s="4">
        <v>3987</v>
      </c>
      <c r="B3992" s="6" t="str">
        <f>"201411000381"</f>
        <v>201411000381</v>
      </c>
    </row>
    <row r="3993" spans="1:2">
      <c r="A3993" s="4">
        <v>3988</v>
      </c>
      <c r="B3993" s="6" t="str">
        <f>"201411000448"</f>
        <v>201411000448</v>
      </c>
    </row>
    <row r="3994" spans="1:2">
      <c r="A3994" s="4">
        <v>3989</v>
      </c>
      <c r="B3994" s="6" t="str">
        <f>"201411000511"</f>
        <v>201411000511</v>
      </c>
    </row>
    <row r="3995" spans="1:2">
      <c r="A3995" s="4">
        <v>3990</v>
      </c>
      <c r="B3995" s="6" t="str">
        <f>"201411000537"</f>
        <v>201411000537</v>
      </c>
    </row>
    <row r="3996" spans="1:2">
      <c r="A3996" s="4">
        <v>3991</v>
      </c>
      <c r="B3996" s="6" t="str">
        <f>"201411000652"</f>
        <v>201411000652</v>
      </c>
    </row>
    <row r="3997" spans="1:2">
      <c r="A3997" s="4">
        <v>3992</v>
      </c>
      <c r="B3997" s="6" t="str">
        <f>"201411000675"</f>
        <v>201411000675</v>
      </c>
    </row>
    <row r="3998" spans="1:2">
      <c r="A3998" s="4">
        <v>3993</v>
      </c>
      <c r="B3998" s="6" t="str">
        <f>"201411000719"</f>
        <v>201411000719</v>
      </c>
    </row>
    <row r="3999" spans="1:2">
      <c r="A3999" s="4">
        <v>3994</v>
      </c>
      <c r="B3999" s="6" t="str">
        <f>"201411001222"</f>
        <v>201411001222</v>
      </c>
    </row>
    <row r="4000" spans="1:2">
      <c r="A4000" s="4">
        <v>3995</v>
      </c>
      <c r="B4000" s="6" t="str">
        <f>"201411001366"</f>
        <v>201411001366</v>
      </c>
    </row>
    <row r="4001" spans="1:2">
      <c r="A4001" s="4">
        <v>3996</v>
      </c>
      <c r="B4001" s="6" t="str">
        <f>"201411001421"</f>
        <v>201411001421</v>
      </c>
    </row>
    <row r="4002" spans="1:2">
      <c r="A4002" s="4">
        <v>3997</v>
      </c>
      <c r="B4002" s="6" t="str">
        <f>"201411001477"</f>
        <v>201411001477</v>
      </c>
    </row>
    <row r="4003" spans="1:2">
      <c r="A4003" s="4">
        <v>3998</v>
      </c>
      <c r="B4003" s="6" t="str">
        <f>"201411001492"</f>
        <v>201411001492</v>
      </c>
    </row>
    <row r="4004" spans="1:2">
      <c r="A4004" s="4">
        <v>3999</v>
      </c>
      <c r="B4004" s="6" t="str">
        <f>"201411001494"</f>
        <v>201411001494</v>
      </c>
    </row>
    <row r="4005" spans="1:2">
      <c r="A4005" s="4">
        <v>4000</v>
      </c>
      <c r="B4005" s="6" t="str">
        <f>"201411001568"</f>
        <v>201411001568</v>
      </c>
    </row>
    <row r="4006" spans="1:2">
      <c r="A4006" s="4">
        <v>4001</v>
      </c>
      <c r="B4006" s="6" t="str">
        <f>"201411001845"</f>
        <v>201411001845</v>
      </c>
    </row>
    <row r="4007" spans="1:2">
      <c r="A4007" s="4">
        <v>4002</v>
      </c>
      <c r="B4007" s="6" t="str">
        <f>"201411001847"</f>
        <v>201411001847</v>
      </c>
    </row>
    <row r="4008" spans="1:2">
      <c r="A4008" s="4">
        <v>4003</v>
      </c>
      <c r="B4008" s="6" t="str">
        <f>"201411001895"</f>
        <v>201411001895</v>
      </c>
    </row>
    <row r="4009" spans="1:2">
      <c r="A4009" s="4">
        <v>4004</v>
      </c>
      <c r="B4009" s="6" t="str">
        <f>"201411002400"</f>
        <v>201411002400</v>
      </c>
    </row>
    <row r="4010" spans="1:2">
      <c r="A4010" s="4">
        <v>4005</v>
      </c>
      <c r="B4010" s="6" t="str">
        <f>"201411002441"</f>
        <v>201411002441</v>
      </c>
    </row>
    <row r="4011" spans="1:2">
      <c r="A4011" s="4">
        <v>4006</v>
      </c>
      <c r="B4011" s="6" t="str">
        <f>"201411002461"</f>
        <v>201411002461</v>
      </c>
    </row>
    <row r="4012" spans="1:2">
      <c r="A4012" s="4">
        <v>4007</v>
      </c>
      <c r="B4012" s="6" t="str">
        <f>"201411002589"</f>
        <v>201411002589</v>
      </c>
    </row>
    <row r="4013" spans="1:2">
      <c r="A4013" s="4">
        <v>4008</v>
      </c>
      <c r="B4013" s="6" t="str">
        <f>"201411002864"</f>
        <v>201411002864</v>
      </c>
    </row>
    <row r="4014" spans="1:2">
      <c r="A4014" s="4">
        <v>4009</v>
      </c>
      <c r="B4014" s="6" t="str">
        <f>"201411002939"</f>
        <v>201411002939</v>
      </c>
    </row>
    <row r="4015" spans="1:2">
      <c r="A4015" s="4">
        <v>4010</v>
      </c>
      <c r="B4015" s="6" t="str">
        <f>"201411003032"</f>
        <v>201411003032</v>
      </c>
    </row>
    <row r="4016" spans="1:2">
      <c r="A4016" s="4">
        <v>4011</v>
      </c>
      <c r="B4016" s="6" t="str">
        <f>"201411003144"</f>
        <v>201411003144</v>
      </c>
    </row>
    <row r="4017" spans="1:2">
      <c r="A4017" s="4">
        <v>4012</v>
      </c>
      <c r="B4017" s="6" t="str">
        <f>"201411003608"</f>
        <v>201411003608</v>
      </c>
    </row>
    <row r="4018" spans="1:2">
      <c r="A4018" s="4">
        <v>4013</v>
      </c>
      <c r="B4018" s="6" t="str">
        <f>"201412000672"</f>
        <v>201412000672</v>
      </c>
    </row>
    <row r="4019" spans="1:2">
      <c r="A4019" s="4">
        <v>4014</v>
      </c>
      <c r="B4019" s="6" t="str">
        <f>"201412001027"</f>
        <v>201412001027</v>
      </c>
    </row>
    <row r="4020" spans="1:2">
      <c r="A4020" s="4">
        <v>4015</v>
      </c>
      <c r="B4020" s="6" t="str">
        <f>"201412001068"</f>
        <v>201412001068</v>
      </c>
    </row>
    <row r="4021" spans="1:2">
      <c r="A4021" s="4">
        <v>4016</v>
      </c>
      <c r="B4021" s="6" t="str">
        <f>"201412001143"</f>
        <v>201412001143</v>
      </c>
    </row>
    <row r="4022" spans="1:2">
      <c r="A4022" s="4">
        <v>4017</v>
      </c>
      <c r="B4022" s="6" t="str">
        <f>"201412001223"</f>
        <v>201412001223</v>
      </c>
    </row>
    <row r="4023" spans="1:2">
      <c r="A4023" s="4">
        <v>4018</v>
      </c>
      <c r="B4023" s="6" t="str">
        <f>"201412001261"</f>
        <v>201412001261</v>
      </c>
    </row>
    <row r="4024" spans="1:2">
      <c r="A4024" s="4">
        <v>4019</v>
      </c>
      <c r="B4024" s="6" t="str">
        <f>"201412001270"</f>
        <v>201412001270</v>
      </c>
    </row>
    <row r="4025" spans="1:2">
      <c r="A4025" s="4">
        <v>4020</v>
      </c>
      <c r="B4025" s="6" t="str">
        <f>"201412001308"</f>
        <v>201412001308</v>
      </c>
    </row>
    <row r="4026" spans="1:2">
      <c r="A4026" s="4">
        <v>4021</v>
      </c>
      <c r="B4026" s="6" t="str">
        <f>"201412001679"</f>
        <v>201412001679</v>
      </c>
    </row>
    <row r="4027" spans="1:2">
      <c r="A4027" s="4">
        <v>4022</v>
      </c>
      <c r="B4027" s="6" t="str">
        <f>"201412001740"</f>
        <v>201412001740</v>
      </c>
    </row>
    <row r="4028" spans="1:2">
      <c r="A4028" s="4">
        <v>4023</v>
      </c>
      <c r="B4028" s="6" t="str">
        <f>"201412001956"</f>
        <v>201412001956</v>
      </c>
    </row>
    <row r="4029" spans="1:2">
      <c r="A4029" s="4">
        <v>4024</v>
      </c>
      <c r="B4029" s="6" t="str">
        <f>"201412002049"</f>
        <v>201412002049</v>
      </c>
    </row>
    <row r="4030" spans="1:2">
      <c r="A4030" s="4">
        <v>4025</v>
      </c>
      <c r="B4030" s="6" t="str">
        <f>"201412002105"</f>
        <v>201412002105</v>
      </c>
    </row>
    <row r="4031" spans="1:2">
      <c r="A4031" s="4">
        <v>4026</v>
      </c>
      <c r="B4031" s="6" t="str">
        <f>"201412002123"</f>
        <v>201412002123</v>
      </c>
    </row>
    <row r="4032" spans="1:2">
      <c r="A4032" s="4">
        <v>4027</v>
      </c>
      <c r="B4032" s="6" t="str">
        <f>"201412002770"</f>
        <v>201412002770</v>
      </c>
    </row>
    <row r="4033" spans="1:2">
      <c r="A4033" s="4">
        <v>4028</v>
      </c>
      <c r="B4033" s="6" t="str">
        <f>"201412003003"</f>
        <v>201412003003</v>
      </c>
    </row>
    <row r="4034" spans="1:2">
      <c r="A4034" s="4">
        <v>4029</v>
      </c>
      <c r="B4034" s="6" t="str">
        <f>"201412003165"</f>
        <v>201412003165</v>
      </c>
    </row>
    <row r="4035" spans="1:2">
      <c r="A4035" s="4">
        <v>4030</v>
      </c>
      <c r="B4035" s="6" t="str">
        <f>"201412003464"</f>
        <v>201412003464</v>
      </c>
    </row>
    <row r="4036" spans="1:2">
      <c r="A4036" s="4">
        <v>4031</v>
      </c>
      <c r="B4036" s="6" t="str">
        <f>"201412003503"</f>
        <v>201412003503</v>
      </c>
    </row>
    <row r="4037" spans="1:2">
      <c r="A4037" s="4">
        <v>4032</v>
      </c>
      <c r="B4037" s="6" t="str">
        <f>"201412003828"</f>
        <v>201412003828</v>
      </c>
    </row>
    <row r="4038" spans="1:2">
      <c r="A4038" s="4">
        <v>4033</v>
      </c>
      <c r="B4038" s="6" t="str">
        <f>"201412004239"</f>
        <v>201412004239</v>
      </c>
    </row>
    <row r="4039" spans="1:2">
      <c r="A4039" s="4">
        <v>4034</v>
      </c>
      <c r="B4039" s="6" t="str">
        <f>"201412004250"</f>
        <v>201412004250</v>
      </c>
    </row>
    <row r="4040" spans="1:2">
      <c r="A4040" s="4">
        <v>4035</v>
      </c>
      <c r="B4040" s="6" t="str">
        <f>"201412004360"</f>
        <v>201412004360</v>
      </c>
    </row>
    <row r="4041" spans="1:2">
      <c r="A4041" s="4">
        <v>4036</v>
      </c>
      <c r="B4041" s="6" t="str">
        <f>"201412004404"</f>
        <v>201412004404</v>
      </c>
    </row>
    <row r="4042" spans="1:2">
      <c r="A4042" s="4">
        <v>4037</v>
      </c>
      <c r="B4042" s="6" t="str">
        <f>"201412004538"</f>
        <v>201412004538</v>
      </c>
    </row>
    <row r="4043" spans="1:2">
      <c r="A4043" s="4">
        <v>4038</v>
      </c>
      <c r="B4043" s="6" t="str">
        <f>"201412004809"</f>
        <v>201412004809</v>
      </c>
    </row>
    <row r="4044" spans="1:2">
      <c r="A4044" s="4">
        <v>4039</v>
      </c>
      <c r="B4044" s="6" t="str">
        <f>"201412005668"</f>
        <v>201412005668</v>
      </c>
    </row>
    <row r="4045" spans="1:2">
      <c r="A4045" s="4">
        <v>4040</v>
      </c>
      <c r="B4045" s="6" t="str">
        <f>"201412005776"</f>
        <v>201412005776</v>
      </c>
    </row>
    <row r="4046" spans="1:2">
      <c r="A4046" s="4">
        <v>4041</v>
      </c>
      <c r="B4046" s="6" t="str">
        <f>"201412006996"</f>
        <v>201412006996</v>
      </c>
    </row>
    <row r="4047" spans="1:2">
      <c r="A4047" s="4">
        <v>4042</v>
      </c>
      <c r="B4047" s="6" t="str">
        <f>"201501000503"</f>
        <v>201501000503</v>
      </c>
    </row>
    <row r="4048" spans="1:2">
      <c r="A4048" s="4">
        <v>4043</v>
      </c>
      <c r="B4048" s="6" t="str">
        <f>"201502000210"</f>
        <v>201502000210</v>
      </c>
    </row>
    <row r="4049" spans="1:2">
      <c r="A4049" s="4">
        <v>4044</v>
      </c>
      <c r="B4049" s="6" t="str">
        <f>"201502000503"</f>
        <v>201502000503</v>
      </c>
    </row>
    <row r="4050" spans="1:2">
      <c r="A4050" s="4">
        <v>4045</v>
      </c>
      <c r="B4050" s="6" t="str">
        <f>"201502000608"</f>
        <v>201502000608</v>
      </c>
    </row>
    <row r="4051" spans="1:2">
      <c r="A4051" s="4">
        <v>4046</v>
      </c>
      <c r="B4051" s="6" t="str">
        <f>"201502000820"</f>
        <v>201502000820</v>
      </c>
    </row>
    <row r="4052" spans="1:2">
      <c r="A4052" s="4">
        <v>4047</v>
      </c>
      <c r="B4052" s="6" t="str">
        <f>"201502001134"</f>
        <v>201502001134</v>
      </c>
    </row>
    <row r="4053" spans="1:2">
      <c r="A4053" s="4">
        <v>4048</v>
      </c>
      <c r="B4053" s="6" t="str">
        <f>"201502001160"</f>
        <v>201502001160</v>
      </c>
    </row>
    <row r="4054" spans="1:2">
      <c r="A4054" s="4">
        <v>4049</v>
      </c>
      <c r="B4054" s="6" t="str">
        <f>"201502001354"</f>
        <v>201502001354</v>
      </c>
    </row>
    <row r="4055" spans="1:2">
      <c r="A4055" s="4">
        <v>4050</v>
      </c>
      <c r="B4055" s="6" t="str">
        <f>"201502001365"</f>
        <v>201502001365</v>
      </c>
    </row>
    <row r="4056" spans="1:2">
      <c r="A4056" s="4">
        <v>4051</v>
      </c>
      <c r="B4056" s="6" t="str">
        <f>"201502001491"</f>
        <v>201502001491</v>
      </c>
    </row>
    <row r="4057" spans="1:2">
      <c r="A4057" s="4">
        <v>4052</v>
      </c>
      <c r="B4057" s="6" t="str">
        <f>"201502001498"</f>
        <v>201502001498</v>
      </c>
    </row>
    <row r="4058" spans="1:2">
      <c r="A4058" s="4">
        <v>4053</v>
      </c>
      <c r="B4058" s="6" t="str">
        <f>"201502001629"</f>
        <v>201502001629</v>
      </c>
    </row>
    <row r="4059" spans="1:2">
      <c r="A4059" s="4">
        <v>4054</v>
      </c>
      <c r="B4059" s="6" t="str">
        <f>"201502001633"</f>
        <v>201502001633</v>
      </c>
    </row>
    <row r="4060" spans="1:2">
      <c r="A4060" s="4">
        <v>4055</v>
      </c>
      <c r="B4060" s="6" t="str">
        <f>"201502001678"</f>
        <v>201502001678</v>
      </c>
    </row>
    <row r="4061" spans="1:2">
      <c r="A4061" s="4">
        <v>4056</v>
      </c>
      <c r="B4061" s="6" t="str">
        <f>"201502002152"</f>
        <v>201502002152</v>
      </c>
    </row>
    <row r="4062" spans="1:2">
      <c r="A4062" s="4">
        <v>4057</v>
      </c>
      <c r="B4062" s="6" t="str">
        <f>"201502002225"</f>
        <v>201502002225</v>
      </c>
    </row>
    <row r="4063" spans="1:2">
      <c r="A4063" s="4">
        <v>4058</v>
      </c>
      <c r="B4063" s="6" t="str">
        <f>"201502002484"</f>
        <v>201502002484</v>
      </c>
    </row>
    <row r="4064" spans="1:2">
      <c r="A4064" s="4">
        <v>4059</v>
      </c>
      <c r="B4064" s="6" t="str">
        <f>"201502002533"</f>
        <v>201502002533</v>
      </c>
    </row>
    <row r="4065" spans="1:2">
      <c r="A4065" s="4">
        <v>4060</v>
      </c>
      <c r="B4065" s="6" t="str">
        <f>"201502002614"</f>
        <v>201502002614</v>
      </c>
    </row>
    <row r="4066" spans="1:2">
      <c r="A4066" s="4">
        <v>4061</v>
      </c>
      <c r="B4066" s="6" t="str">
        <f>"201502002953"</f>
        <v>201502002953</v>
      </c>
    </row>
    <row r="4067" spans="1:2">
      <c r="A4067" s="4">
        <v>4062</v>
      </c>
      <c r="B4067" s="6" t="str">
        <f>"201502003142"</f>
        <v>201502003142</v>
      </c>
    </row>
    <row r="4068" spans="1:2">
      <c r="A4068" s="4">
        <v>4063</v>
      </c>
      <c r="B4068" s="6" t="str">
        <f>"201502003575"</f>
        <v>201502003575</v>
      </c>
    </row>
    <row r="4069" spans="1:2">
      <c r="A4069" s="4">
        <v>4064</v>
      </c>
      <c r="B4069" s="6" t="str">
        <f>"201502003852"</f>
        <v>201502003852</v>
      </c>
    </row>
    <row r="4070" spans="1:2">
      <c r="A4070" s="4">
        <v>4065</v>
      </c>
      <c r="B4070" s="6" t="str">
        <f>"201502003936"</f>
        <v>201502003936</v>
      </c>
    </row>
    <row r="4071" spans="1:2">
      <c r="A4071" s="4">
        <v>4066</v>
      </c>
      <c r="B4071" s="6" t="str">
        <f>"201502004038"</f>
        <v>201502004038</v>
      </c>
    </row>
    <row r="4072" spans="1:2">
      <c r="A4072" s="4">
        <v>4067</v>
      </c>
      <c r="B4072" s="6" t="str">
        <f>"201502004184"</f>
        <v>201502004184</v>
      </c>
    </row>
    <row r="4073" spans="1:2">
      <c r="A4073" s="4">
        <v>4068</v>
      </c>
      <c r="B4073" s="6" t="str">
        <f>"201503000571"</f>
        <v>201503000571</v>
      </c>
    </row>
    <row r="4074" spans="1:2">
      <c r="A4074" s="4">
        <v>4069</v>
      </c>
      <c r="B4074" s="6" t="str">
        <f>"201503000573"</f>
        <v>201503000573</v>
      </c>
    </row>
    <row r="4075" spans="1:2">
      <c r="A4075" s="4">
        <v>4070</v>
      </c>
      <c r="B4075" s="6" t="str">
        <f>"201504000105"</f>
        <v>201504000105</v>
      </c>
    </row>
    <row r="4076" spans="1:2">
      <c r="A4076" s="4">
        <v>4071</v>
      </c>
      <c r="B4076" s="6" t="str">
        <f>"201504000228"</f>
        <v>201504000228</v>
      </c>
    </row>
    <row r="4077" spans="1:2">
      <c r="A4077" s="4">
        <v>4072</v>
      </c>
      <c r="B4077" s="6" t="str">
        <f>"201504000616"</f>
        <v>201504000616</v>
      </c>
    </row>
    <row r="4078" spans="1:2">
      <c r="A4078" s="4">
        <v>4073</v>
      </c>
      <c r="B4078" s="6" t="str">
        <f>"201504000656"</f>
        <v>201504000656</v>
      </c>
    </row>
    <row r="4079" spans="1:2">
      <c r="A4079" s="4">
        <v>4074</v>
      </c>
      <c r="B4079" s="6" t="str">
        <f>"201504000787"</f>
        <v>201504000787</v>
      </c>
    </row>
    <row r="4080" spans="1:2">
      <c r="A4080" s="4">
        <v>4075</v>
      </c>
      <c r="B4080" s="6" t="str">
        <f>"201504000949"</f>
        <v>201504000949</v>
      </c>
    </row>
    <row r="4081" spans="1:2">
      <c r="A4081" s="4">
        <v>4076</v>
      </c>
      <c r="B4081" s="6" t="str">
        <f>"201504000960"</f>
        <v>201504000960</v>
      </c>
    </row>
    <row r="4082" spans="1:2">
      <c r="A4082" s="4">
        <v>4077</v>
      </c>
      <c r="B4082" s="6" t="str">
        <f>"201504001112"</f>
        <v>201504001112</v>
      </c>
    </row>
    <row r="4083" spans="1:2">
      <c r="A4083" s="4">
        <v>4078</v>
      </c>
      <c r="B4083" s="6" t="str">
        <f>"201504001711"</f>
        <v>201504001711</v>
      </c>
    </row>
    <row r="4084" spans="1:2">
      <c r="A4084" s="4">
        <v>4079</v>
      </c>
      <c r="B4084" s="6" t="str">
        <f>"201504001846"</f>
        <v>201504001846</v>
      </c>
    </row>
    <row r="4085" spans="1:2">
      <c r="A4085" s="4">
        <v>4080</v>
      </c>
      <c r="B4085" s="6" t="str">
        <f>"201504001986"</f>
        <v>201504001986</v>
      </c>
    </row>
    <row r="4086" spans="1:2">
      <c r="A4086" s="4">
        <v>4081</v>
      </c>
      <c r="B4086" s="6" t="str">
        <f>"201504002460"</f>
        <v>201504002460</v>
      </c>
    </row>
    <row r="4087" spans="1:2">
      <c r="A4087" s="4">
        <v>4082</v>
      </c>
      <c r="B4087" s="6" t="str">
        <f>"201504003589"</f>
        <v>201504003589</v>
      </c>
    </row>
    <row r="4088" spans="1:2">
      <c r="A4088" s="4">
        <v>4083</v>
      </c>
      <c r="B4088" s="6" t="str">
        <f>"201504003609"</f>
        <v>201504003609</v>
      </c>
    </row>
    <row r="4089" spans="1:2">
      <c r="A4089" s="4">
        <v>4084</v>
      </c>
      <c r="B4089" s="6" t="str">
        <f>"201504004168"</f>
        <v>201504004168</v>
      </c>
    </row>
    <row r="4090" spans="1:2">
      <c r="A4090" s="4">
        <v>4085</v>
      </c>
      <c r="B4090" s="6" t="str">
        <f>"201504004463"</f>
        <v>201504004463</v>
      </c>
    </row>
    <row r="4091" spans="1:2">
      <c r="A4091" s="4">
        <v>4086</v>
      </c>
      <c r="B4091" s="6" t="str">
        <f>"201504004577"</f>
        <v>201504004577</v>
      </c>
    </row>
    <row r="4092" spans="1:2">
      <c r="A4092" s="4">
        <v>4087</v>
      </c>
      <c r="B4092" s="6" t="str">
        <f>"201504004890"</f>
        <v>201504004890</v>
      </c>
    </row>
    <row r="4093" spans="1:2">
      <c r="A4093" s="4">
        <v>4088</v>
      </c>
      <c r="B4093" s="6" t="str">
        <f>"201504005451"</f>
        <v>201504005451</v>
      </c>
    </row>
    <row r="4094" spans="1:2">
      <c r="A4094" s="4">
        <v>4089</v>
      </c>
      <c r="B4094" s="6" t="str">
        <f>"201505000021"</f>
        <v>201505000021</v>
      </c>
    </row>
    <row r="4095" spans="1:2">
      <c r="A4095" s="4">
        <v>4090</v>
      </c>
      <c r="B4095" s="6" t="str">
        <f>"201505000219"</f>
        <v>201505000219</v>
      </c>
    </row>
    <row r="4096" spans="1:2">
      <c r="A4096" s="4">
        <v>4091</v>
      </c>
      <c r="B4096" s="6" t="str">
        <f>"201505000245"</f>
        <v>201505000245</v>
      </c>
    </row>
    <row r="4097" spans="1:2">
      <c r="A4097" s="4">
        <v>4092</v>
      </c>
      <c r="B4097" s="6" t="str">
        <f>"201505000296"</f>
        <v>201505000296</v>
      </c>
    </row>
    <row r="4098" spans="1:2">
      <c r="A4098" s="4">
        <v>4093</v>
      </c>
      <c r="B4098" s="6" t="str">
        <f>"201505000357"</f>
        <v>201505000357</v>
      </c>
    </row>
    <row r="4099" spans="1:2">
      <c r="A4099" s="4">
        <v>4094</v>
      </c>
      <c r="B4099" s="6" t="str">
        <f>"201505000451"</f>
        <v>201505000451</v>
      </c>
    </row>
    <row r="4100" spans="1:2">
      <c r="A4100" s="4">
        <v>4095</v>
      </c>
      <c r="B4100" s="6" t="str">
        <f>"201506000078"</f>
        <v>201506000078</v>
      </c>
    </row>
    <row r="4101" spans="1:2">
      <c r="A4101" s="4">
        <v>4096</v>
      </c>
      <c r="B4101" s="6" t="str">
        <f>"201506000230"</f>
        <v>201506000230</v>
      </c>
    </row>
    <row r="4102" spans="1:2">
      <c r="A4102" s="4">
        <v>4097</v>
      </c>
      <c r="B4102" s="6" t="str">
        <f>"201506000646"</f>
        <v>201506000646</v>
      </c>
    </row>
    <row r="4103" spans="1:2">
      <c r="A4103" s="4">
        <v>4098</v>
      </c>
      <c r="B4103" s="6" t="str">
        <f>"201506001268"</f>
        <v>201506001268</v>
      </c>
    </row>
    <row r="4104" spans="1:2">
      <c r="A4104" s="4">
        <v>4099</v>
      </c>
      <c r="B4104" s="6" t="str">
        <f>"201506003195"</f>
        <v>201506003195</v>
      </c>
    </row>
    <row r="4105" spans="1:2">
      <c r="A4105" s="4">
        <v>4100</v>
      </c>
      <c r="B4105" s="6" t="str">
        <f>"201506003404"</f>
        <v>201506003404</v>
      </c>
    </row>
    <row r="4106" spans="1:2">
      <c r="A4106" s="4">
        <v>4101</v>
      </c>
      <c r="B4106" s="6" t="str">
        <f>"201506004175"</f>
        <v>201506004175</v>
      </c>
    </row>
    <row r="4107" spans="1:2">
      <c r="A4107" s="4">
        <v>4102</v>
      </c>
      <c r="B4107" s="6" t="str">
        <f>"201506004240"</f>
        <v>201506004240</v>
      </c>
    </row>
    <row r="4108" spans="1:2">
      <c r="A4108" s="4">
        <v>4103</v>
      </c>
      <c r="B4108" s="6" t="str">
        <f>"201506004298"</f>
        <v>201506004298</v>
      </c>
    </row>
    <row r="4109" spans="1:2">
      <c r="A4109" s="4">
        <v>4104</v>
      </c>
      <c r="B4109" s="6" t="str">
        <f>"201507000039"</f>
        <v>201507000039</v>
      </c>
    </row>
    <row r="4110" spans="1:2">
      <c r="A4110" s="4">
        <v>4105</v>
      </c>
      <c r="B4110" s="6" t="str">
        <f>"201507000213"</f>
        <v>201507000213</v>
      </c>
    </row>
    <row r="4111" spans="1:2">
      <c r="A4111" s="4">
        <v>4106</v>
      </c>
      <c r="B4111" s="6" t="str">
        <f>"201507000504"</f>
        <v>201507000504</v>
      </c>
    </row>
    <row r="4112" spans="1:2">
      <c r="A4112" s="4">
        <v>4107</v>
      </c>
      <c r="B4112" s="6" t="str">
        <f>"201507000523"</f>
        <v>201507000523</v>
      </c>
    </row>
    <row r="4113" spans="1:2">
      <c r="A4113" s="4">
        <v>4108</v>
      </c>
      <c r="B4113" s="6" t="str">
        <f>"201507001036"</f>
        <v>201507001036</v>
      </c>
    </row>
    <row r="4114" spans="1:2">
      <c r="A4114" s="4">
        <v>4109</v>
      </c>
      <c r="B4114" s="6" t="str">
        <f>"201507001601"</f>
        <v>201507001601</v>
      </c>
    </row>
    <row r="4115" spans="1:2">
      <c r="A4115" s="4">
        <v>4110</v>
      </c>
      <c r="B4115" s="6" t="str">
        <f>"201507001746"</f>
        <v>201507001746</v>
      </c>
    </row>
    <row r="4116" spans="1:2">
      <c r="A4116" s="4">
        <v>4111</v>
      </c>
      <c r="B4116" s="6" t="str">
        <f>"201507002016"</f>
        <v>201507002016</v>
      </c>
    </row>
    <row r="4117" spans="1:2">
      <c r="A4117" s="4">
        <v>4112</v>
      </c>
      <c r="B4117" s="6" t="str">
        <f>"201507002658"</f>
        <v>201507002658</v>
      </c>
    </row>
    <row r="4118" spans="1:2">
      <c r="A4118" s="4">
        <v>4113</v>
      </c>
      <c r="B4118" s="6" t="str">
        <f>"201507003404"</f>
        <v>201507003404</v>
      </c>
    </row>
    <row r="4119" spans="1:2">
      <c r="A4119" s="4">
        <v>4114</v>
      </c>
      <c r="B4119" s="6" t="str">
        <f>"201507003475"</f>
        <v>201507003475</v>
      </c>
    </row>
    <row r="4120" spans="1:2">
      <c r="A4120" s="4">
        <v>4115</v>
      </c>
      <c r="B4120" s="6" t="str">
        <f>"201507003872"</f>
        <v>201507003872</v>
      </c>
    </row>
    <row r="4121" spans="1:2">
      <c r="A4121" s="4">
        <v>4116</v>
      </c>
      <c r="B4121" s="6" t="str">
        <f>"201507004275"</f>
        <v>201507004275</v>
      </c>
    </row>
    <row r="4122" spans="1:2">
      <c r="A4122" s="4">
        <v>4117</v>
      </c>
      <c r="B4122" s="6" t="str">
        <f>"201507004360"</f>
        <v>201507004360</v>
      </c>
    </row>
    <row r="4123" spans="1:2">
      <c r="A4123" s="4">
        <v>4118</v>
      </c>
      <c r="B4123" s="6" t="str">
        <f>"201507004416"</f>
        <v>201507004416</v>
      </c>
    </row>
    <row r="4124" spans="1:2">
      <c r="A4124" s="4">
        <v>4119</v>
      </c>
      <c r="B4124" s="6" t="str">
        <f>"201507004653"</f>
        <v>201507004653</v>
      </c>
    </row>
    <row r="4125" spans="1:2">
      <c r="A4125" s="4">
        <v>4120</v>
      </c>
      <c r="B4125" s="6" t="str">
        <f>"201507004831"</f>
        <v>201507004831</v>
      </c>
    </row>
    <row r="4126" spans="1:2">
      <c r="A4126" s="4">
        <v>4121</v>
      </c>
      <c r="B4126" s="6" t="str">
        <f>"201507005105"</f>
        <v>201507005105</v>
      </c>
    </row>
    <row r="4127" spans="1:2">
      <c r="A4127" s="4">
        <v>4122</v>
      </c>
      <c r="B4127" s="6" t="str">
        <f>"201508000065"</f>
        <v>201508000065</v>
      </c>
    </row>
    <row r="4128" spans="1:2">
      <c r="A4128" s="4">
        <v>4123</v>
      </c>
      <c r="B4128" s="6" t="str">
        <f>"201508000083"</f>
        <v>201508000083</v>
      </c>
    </row>
    <row r="4129" spans="1:2">
      <c r="A4129" s="4">
        <v>4124</v>
      </c>
      <c r="B4129" s="6" t="str">
        <f>"201508000114"</f>
        <v>201508000114</v>
      </c>
    </row>
    <row r="4130" spans="1:2">
      <c r="A4130" s="4">
        <v>4125</v>
      </c>
      <c r="B4130" s="6" t="str">
        <f>"201508000208"</f>
        <v>201508000208</v>
      </c>
    </row>
    <row r="4131" spans="1:2">
      <c r="A4131" s="4">
        <v>4126</v>
      </c>
      <c r="B4131" s="6" t="str">
        <f>"201509000028"</f>
        <v>201509000028</v>
      </c>
    </row>
    <row r="4132" spans="1:2">
      <c r="A4132" s="4">
        <v>4127</v>
      </c>
      <c r="B4132" s="6" t="str">
        <f>"201509000057"</f>
        <v>201509000057</v>
      </c>
    </row>
    <row r="4133" spans="1:2">
      <c r="A4133" s="4">
        <v>4128</v>
      </c>
      <c r="B4133" s="6" t="str">
        <f>"201509000127"</f>
        <v>201509000127</v>
      </c>
    </row>
    <row r="4134" spans="1:2">
      <c r="A4134" s="4">
        <v>4129</v>
      </c>
      <c r="B4134" s="6" t="str">
        <f>"201509000136"</f>
        <v>201509000136</v>
      </c>
    </row>
    <row r="4135" spans="1:2">
      <c r="A4135" s="4">
        <v>4130</v>
      </c>
      <c r="B4135" s="6" t="str">
        <f>"201509000215"</f>
        <v>201509000215</v>
      </c>
    </row>
    <row r="4136" spans="1:2">
      <c r="A4136" s="4">
        <v>4131</v>
      </c>
      <c r="B4136" s="6" t="str">
        <f>"201509000217"</f>
        <v>201509000217</v>
      </c>
    </row>
    <row r="4137" spans="1:2">
      <c r="A4137" s="4">
        <v>4132</v>
      </c>
      <c r="B4137" s="6" t="str">
        <f>"201509000242"</f>
        <v>201509000242</v>
      </c>
    </row>
    <row r="4138" spans="1:2">
      <c r="A4138" s="4">
        <v>4133</v>
      </c>
      <c r="B4138" s="6" t="str">
        <f>"201509000275"</f>
        <v>201509000275</v>
      </c>
    </row>
    <row r="4139" spans="1:2">
      <c r="A4139" s="4">
        <v>4134</v>
      </c>
      <c r="B4139" s="6" t="str">
        <f>"201510000051"</f>
        <v>201510000051</v>
      </c>
    </row>
    <row r="4140" spans="1:2">
      <c r="A4140" s="4">
        <v>4135</v>
      </c>
      <c r="B4140" s="6" t="str">
        <f>"201510000054"</f>
        <v>201510000054</v>
      </c>
    </row>
    <row r="4141" spans="1:2">
      <c r="A4141" s="4">
        <v>4136</v>
      </c>
      <c r="B4141" s="6" t="str">
        <f>"201510000063"</f>
        <v>201510000063</v>
      </c>
    </row>
    <row r="4142" spans="1:2">
      <c r="A4142" s="4">
        <v>4137</v>
      </c>
      <c r="B4142" s="6" t="str">
        <f>"201510000065"</f>
        <v>201510000065</v>
      </c>
    </row>
    <row r="4143" spans="1:2">
      <c r="A4143" s="4">
        <v>4138</v>
      </c>
      <c r="B4143" s="6" t="str">
        <f>"201510000093"</f>
        <v>201510000093</v>
      </c>
    </row>
    <row r="4144" spans="1:2">
      <c r="A4144" s="4">
        <v>4139</v>
      </c>
      <c r="B4144" s="6" t="str">
        <f>"201510000147"</f>
        <v>201510000147</v>
      </c>
    </row>
    <row r="4145" spans="1:2">
      <c r="A4145" s="4">
        <v>4140</v>
      </c>
      <c r="B4145" s="6" t="str">
        <f>"201510000167"</f>
        <v>201510000167</v>
      </c>
    </row>
    <row r="4146" spans="1:2">
      <c r="A4146" s="4">
        <v>4141</v>
      </c>
      <c r="B4146" s="6" t="str">
        <f>"201510000175"</f>
        <v>201510000175</v>
      </c>
    </row>
    <row r="4147" spans="1:2">
      <c r="A4147" s="4">
        <v>4142</v>
      </c>
      <c r="B4147" s="6" t="str">
        <f>"201510000230"</f>
        <v>201510000230</v>
      </c>
    </row>
    <row r="4148" spans="1:2">
      <c r="A4148" s="4">
        <v>4143</v>
      </c>
      <c r="B4148" s="6" t="str">
        <f>"201510000242"</f>
        <v>201510000242</v>
      </c>
    </row>
    <row r="4149" spans="1:2">
      <c r="A4149" s="4">
        <v>4144</v>
      </c>
      <c r="B4149" s="6" t="str">
        <f>"201510000308"</f>
        <v>201510000308</v>
      </c>
    </row>
    <row r="4150" spans="1:2">
      <c r="A4150" s="4">
        <v>4145</v>
      </c>
      <c r="B4150" s="6" t="str">
        <f>"201510000605"</f>
        <v>201510000605</v>
      </c>
    </row>
    <row r="4151" spans="1:2">
      <c r="A4151" s="4">
        <v>4146</v>
      </c>
      <c r="B4151" s="6" t="str">
        <f>"201510000717"</f>
        <v>201510000717</v>
      </c>
    </row>
    <row r="4152" spans="1:2">
      <c r="A4152" s="4">
        <v>4147</v>
      </c>
      <c r="B4152" s="6" t="str">
        <f>"201510000727"</f>
        <v>201510000727</v>
      </c>
    </row>
    <row r="4153" spans="1:2">
      <c r="A4153" s="4">
        <v>4148</v>
      </c>
      <c r="B4153" s="6" t="str">
        <f>"201510000838"</f>
        <v>201510000838</v>
      </c>
    </row>
    <row r="4154" spans="1:2">
      <c r="A4154" s="4">
        <v>4149</v>
      </c>
      <c r="B4154" s="6" t="str">
        <f>"201510000854"</f>
        <v>201510000854</v>
      </c>
    </row>
    <row r="4155" spans="1:2">
      <c r="A4155" s="4">
        <v>4150</v>
      </c>
      <c r="B4155" s="6" t="str">
        <f>"201510000924"</f>
        <v>201510000924</v>
      </c>
    </row>
    <row r="4156" spans="1:2">
      <c r="A4156" s="4">
        <v>4151</v>
      </c>
      <c r="B4156" s="6" t="str">
        <f>"201510000978"</f>
        <v>201510000978</v>
      </c>
    </row>
    <row r="4157" spans="1:2">
      <c r="A4157" s="4">
        <v>4152</v>
      </c>
      <c r="B4157" s="6" t="str">
        <f>"201510000990"</f>
        <v>201510000990</v>
      </c>
    </row>
    <row r="4158" spans="1:2">
      <c r="A4158" s="4">
        <v>4153</v>
      </c>
      <c r="B4158" s="6" t="str">
        <f>"201510001009"</f>
        <v>201510001009</v>
      </c>
    </row>
    <row r="4159" spans="1:2">
      <c r="A4159" s="4">
        <v>4154</v>
      </c>
      <c r="B4159" s="6" t="str">
        <f>"201510001066"</f>
        <v>201510001066</v>
      </c>
    </row>
    <row r="4160" spans="1:2">
      <c r="A4160" s="4">
        <v>4155</v>
      </c>
      <c r="B4160" s="6" t="str">
        <f>"201510001085"</f>
        <v>201510001085</v>
      </c>
    </row>
    <row r="4161" spans="1:2">
      <c r="A4161" s="4">
        <v>4156</v>
      </c>
      <c r="B4161" s="6" t="str">
        <f>"201510001092"</f>
        <v>201510001092</v>
      </c>
    </row>
    <row r="4162" spans="1:2">
      <c r="A4162" s="4">
        <v>4157</v>
      </c>
      <c r="B4162" s="6" t="str">
        <f>"201510001153"</f>
        <v>201510001153</v>
      </c>
    </row>
    <row r="4163" spans="1:2">
      <c r="A4163" s="4">
        <v>4158</v>
      </c>
      <c r="B4163" s="6" t="str">
        <f>"201510001155"</f>
        <v>201510001155</v>
      </c>
    </row>
    <row r="4164" spans="1:2">
      <c r="A4164" s="4">
        <v>4159</v>
      </c>
      <c r="B4164" s="6" t="str">
        <f>"201510001159"</f>
        <v>201510001159</v>
      </c>
    </row>
    <row r="4165" spans="1:2">
      <c r="A4165" s="4">
        <v>4160</v>
      </c>
      <c r="B4165" s="6" t="str">
        <f>"201510001161"</f>
        <v>201510001161</v>
      </c>
    </row>
    <row r="4166" spans="1:2">
      <c r="A4166" s="4">
        <v>4161</v>
      </c>
      <c r="B4166" s="6" t="str">
        <f>"201510001291"</f>
        <v>201510001291</v>
      </c>
    </row>
    <row r="4167" spans="1:2">
      <c r="A4167" s="4">
        <v>4162</v>
      </c>
      <c r="B4167" s="6" t="str">
        <f>"201510001314"</f>
        <v>201510001314</v>
      </c>
    </row>
    <row r="4168" spans="1:2">
      <c r="A4168" s="4">
        <v>4163</v>
      </c>
      <c r="B4168" s="6" t="str">
        <f>"201510001360"</f>
        <v>201510001360</v>
      </c>
    </row>
    <row r="4169" spans="1:2">
      <c r="A4169" s="4">
        <v>4164</v>
      </c>
      <c r="B4169" s="6" t="str">
        <f>"201510001406"</f>
        <v>201510001406</v>
      </c>
    </row>
    <row r="4170" spans="1:2">
      <c r="A4170" s="4">
        <v>4165</v>
      </c>
      <c r="B4170" s="6" t="str">
        <f>"201510001452"</f>
        <v>201510001452</v>
      </c>
    </row>
    <row r="4171" spans="1:2">
      <c r="A4171" s="4">
        <v>4166</v>
      </c>
      <c r="B4171" s="6" t="str">
        <f>"201510001514"</f>
        <v>201510001514</v>
      </c>
    </row>
    <row r="4172" spans="1:2">
      <c r="A4172" s="4">
        <v>4167</v>
      </c>
      <c r="B4172" s="6" t="str">
        <f>"201510001614"</f>
        <v>201510001614</v>
      </c>
    </row>
    <row r="4173" spans="1:2">
      <c r="A4173" s="4">
        <v>4168</v>
      </c>
      <c r="B4173" s="6" t="str">
        <f>"201510001642"</f>
        <v>201510001642</v>
      </c>
    </row>
    <row r="4174" spans="1:2">
      <c r="A4174" s="4">
        <v>4169</v>
      </c>
      <c r="B4174" s="6" t="str">
        <f>"201510001679"</f>
        <v>201510001679</v>
      </c>
    </row>
    <row r="4175" spans="1:2">
      <c r="A4175" s="4">
        <v>4170</v>
      </c>
      <c r="B4175" s="6" t="str">
        <f>"201510001705"</f>
        <v>201510001705</v>
      </c>
    </row>
    <row r="4176" spans="1:2">
      <c r="A4176" s="4">
        <v>4171</v>
      </c>
      <c r="B4176" s="6" t="str">
        <f>"201510001706"</f>
        <v>201510001706</v>
      </c>
    </row>
    <row r="4177" spans="1:2">
      <c r="A4177" s="4">
        <v>4172</v>
      </c>
      <c r="B4177" s="6" t="str">
        <f>"201510001710"</f>
        <v>201510001710</v>
      </c>
    </row>
    <row r="4178" spans="1:2">
      <c r="A4178" s="4">
        <v>4173</v>
      </c>
      <c r="B4178" s="6" t="str">
        <f>"201510001763"</f>
        <v>201510001763</v>
      </c>
    </row>
    <row r="4179" spans="1:2">
      <c r="A4179" s="4">
        <v>4174</v>
      </c>
      <c r="B4179" s="6" t="str">
        <f>"201510001899"</f>
        <v>201510001899</v>
      </c>
    </row>
    <row r="4180" spans="1:2">
      <c r="A4180" s="4">
        <v>4175</v>
      </c>
      <c r="B4180" s="6" t="str">
        <f>"201510001924"</f>
        <v>201510001924</v>
      </c>
    </row>
    <row r="4181" spans="1:2">
      <c r="A4181" s="4">
        <v>4176</v>
      </c>
      <c r="B4181" s="6" t="str">
        <f>"201510001996"</f>
        <v>201510001996</v>
      </c>
    </row>
    <row r="4182" spans="1:2">
      <c r="A4182" s="4">
        <v>4177</v>
      </c>
      <c r="B4182" s="6" t="str">
        <f>"201510002032"</f>
        <v>201510002032</v>
      </c>
    </row>
    <row r="4183" spans="1:2">
      <c r="A4183" s="4">
        <v>4178</v>
      </c>
      <c r="B4183" s="6" t="str">
        <f>"201510002038"</f>
        <v>201510002038</v>
      </c>
    </row>
    <row r="4184" spans="1:2">
      <c r="A4184" s="4">
        <v>4179</v>
      </c>
      <c r="B4184" s="6" t="str">
        <f>"201510002046"</f>
        <v>201510002046</v>
      </c>
    </row>
    <row r="4185" spans="1:2">
      <c r="A4185" s="4">
        <v>4180</v>
      </c>
      <c r="B4185" s="6" t="str">
        <f>"201510002057"</f>
        <v>201510002057</v>
      </c>
    </row>
    <row r="4186" spans="1:2">
      <c r="A4186" s="4">
        <v>4181</v>
      </c>
      <c r="B4186" s="6" t="str">
        <f>"201510002090"</f>
        <v>201510002090</v>
      </c>
    </row>
    <row r="4187" spans="1:2">
      <c r="A4187" s="4">
        <v>4182</v>
      </c>
      <c r="B4187" s="6" t="str">
        <f>"201510002106"</f>
        <v>201510002106</v>
      </c>
    </row>
    <row r="4188" spans="1:2">
      <c r="A4188" s="4">
        <v>4183</v>
      </c>
      <c r="B4188" s="6" t="str">
        <f>"201510002115"</f>
        <v>201510002115</v>
      </c>
    </row>
    <row r="4189" spans="1:2">
      <c r="A4189" s="4">
        <v>4184</v>
      </c>
      <c r="B4189" s="6" t="str">
        <f>"201510002136"</f>
        <v>201510002136</v>
      </c>
    </row>
    <row r="4190" spans="1:2">
      <c r="A4190" s="4">
        <v>4185</v>
      </c>
      <c r="B4190" s="6" t="str">
        <f>"201510002143"</f>
        <v>201510002143</v>
      </c>
    </row>
    <row r="4191" spans="1:2">
      <c r="A4191" s="4">
        <v>4186</v>
      </c>
      <c r="B4191" s="6" t="str">
        <f>"201510002161"</f>
        <v>201510002161</v>
      </c>
    </row>
    <row r="4192" spans="1:2">
      <c r="A4192" s="4">
        <v>4187</v>
      </c>
      <c r="B4192" s="6" t="str">
        <f>"201510002168"</f>
        <v>201510002168</v>
      </c>
    </row>
    <row r="4193" spans="1:2">
      <c r="A4193" s="4">
        <v>4188</v>
      </c>
      <c r="B4193" s="6" t="str">
        <f>"201510002181"</f>
        <v>201510002181</v>
      </c>
    </row>
    <row r="4194" spans="1:2">
      <c r="A4194" s="4">
        <v>4189</v>
      </c>
      <c r="B4194" s="6" t="str">
        <f>"201510002188"</f>
        <v>201510002188</v>
      </c>
    </row>
    <row r="4195" spans="1:2">
      <c r="A4195" s="4">
        <v>4190</v>
      </c>
      <c r="B4195" s="6" t="str">
        <f>"201510002204"</f>
        <v>201510002204</v>
      </c>
    </row>
    <row r="4196" spans="1:2">
      <c r="A4196" s="4">
        <v>4191</v>
      </c>
      <c r="B4196" s="6" t="str">
        <f>"201510002285"</f>
        <v>201510002285</v>
      </c>
    </row>
    <row r="4197" spans="1:2">
      <c r="A4197" s="4">
        <v>4192</v>
      </c>
      <c r="B4197" s="6" t="str">
        <f>"201510002305"</f>
        <v>201510002305</v>
      </c>
    </row>
    <row r="4198" spans="1:2">
      <c r="A4198" s="4">
        <v>4193</v>
      </c>
      <c r="B4198" s="6" t="str">
        <f>"201510002316"</f>
        <v>201510002316</v>
      </c>
    </row>
    <row r="4199" spans="1:2">
      <c r="A4199" s="4">
        <v>4194</v>
      </c>
      <c r="B4199" s="6" t="str">
        <f>"201510002318"</f>
        <v>201510002318</v>
      </c>
    </row>
    <row r="4200" spans="1:2">
      <c r="A4200" s="4">
        <v>4195</v>
      </c>
      <c r="B4200" s="6" t="str">
        <f>"201510002319"</f>
        <v>201510002319</v>
      </c>
    </row>
    <row r="4201" spans="1:2">
      <c r="A4201" s="4">
        <v>4196</v>
      </c>
      <c r="B4201" s="6" t="str">
        <f>"201510002327"</f>
        <v>201510002327</v>
      </c>
    </row>
    <row r="4202" spans="1:2">
      <c r="A4202" s="4">
        <v>4197</v>
      </c>
      <c r="B4202" s="6" t="str">
        <f>"201510002329"</f>
        <v>201510002329</v>
      </c>
    </row>
    <row r="4203" spans="1:2">
      <c r="A4203" s="4">
        <v>4198</v>
      </c>
      <c r="B4203" s="6" t="str">
        <f>"201510002340"</f>
        <v>201510002340</v>
      </c>
    </row>
    <row r="4204" spans="1:2">
      <c r="A4204" s="4">
        <v>4199</v>
      </c>
      <c r="B4204" s="6" t="str">
        <f>"201510002349"</f>
        <v>201510002349</v>
      </c>
    </row>
    <row r="4205" spans="1:2">
      <c r="A4205" s="4">
        <v>4200</v>
      </c>
      <c r="B4205" s="6" t="str">
        <f>"201510002368"</f>
        <v>201510002368</v>
      </c>
    </row>
    <row r="4206" spans="1:2">
      <c r="A4206" s="4">
        <v>4201</v>
      </c>
      <c r="B4206" s="6" t="str">
        <f>"201510002391"</f>
        <v>201510002391</v>
      </c>
    </row>
    <row r="4207" spans="1:2">
      <c r="A4207" s="4">
        <v>4202</v>
      </c>
      <c r="B4207" s="6" t="str">
        <f>"201510002489"</f>
        <v>201510002489</v>
      </c>
    </row>
    <row r="4208" spans="1:2">
      <c r="A4208" s="4">
        <v>4203</v>
      </c>
      <c r="B4208" s="6" t="str">
        <f>"201510002547"</f>
        <v>201510002547</v>
      </c>
    </row>
    <row r="4209" spans="1:2">
      <c r="A4209" s="4">
        <v>4204</v>
      </c>
      <c r="B4209" s="6" t="str">
        <f>"201510002553"</f>
        <v>201510002553</v>
      </c>
    </row>
    <row r="4210" spans="1:2">
      <c r="A4210" s="4">
        <v>4205</v>
      </c>
      <c r="B4210" s="6" t="str">
        <f>"201510002581"</f>
        <v>201510002581</v>
      </c>
    </row>
    <row r="4211" spans="1:2">
      <c r="A4211" s="4">
        <v>4206</v>
      </c>
      <c r="B4211" s="6" t="str">
        <f>"201510002629"</f>
        <v>201510002629</v>
      </c>
    </row>
    <row r="4212" spans="1:2">
      <c r="A4212" s="4">
        <v>4207</v>
      </c>
      <c r="B4212" s="6" t="str">
        <f>"201510002632"</f>
        <v>201510002632</v>
      </c>
    </row>
    <row r="4213" spans="1:2">
      <c r="A4213" s="4">
        <v>4208</v>
      </c>
      <c r="B4213" s="6" t="str">
        <f>"201510002637"</f>
        <v>201510002637</v>
      </c>
    </row>
    <row r="4214" spans="1:2">
      <c r="A4214" s="4">
        <v>4209</v>
      </c>
      <c r="B4214" s="6" t="str">
        <f>"201510002652"</f>
        <v>201510002652</v>
      </c>
    </row>
    <row r="4215" spans="1:2">
      <c r="A4215" s="4">
        <v>4210</v>
      </c>
      <c r="B4215" s="6" t="str">
        <f>"201510002657"</f>
        <v>201510002657</v>
      </c>
    </row>
    <row r="4216" spans="1:2">
      <c r="A4216" s="4">
        <v>4211</v>
      </c>
      <c r="B4216" s="6" t="str">
        <f>"201510002680"</f>
        <v>201510002680</v>
      </c>
    </row>
    <row r="4217" spans="1:2">
      <c r="A4217" s="4">
        <v>4212</v>
      </c>
      <c r="B4217" s="6" t="str">
        <f>"201510002690"</f>
        <v>201510002690</v>
      </c>
    </row>
    <row r="4218" spans="1:2">
      <c r="A4218" s="4">
        <v>4213</v>
      </c>
      <c r="B4218" s="6" t="str">
        <f>"201510002756"</f>
        <v>201510002756</v>
      </c>
    </row>
    <row r="4219" spans="1:2">
      <c r="A4219" s="4">
        <v>4214</v>
      </c>
      <c r="B4219" s="6" t="str">
        <f>"201510002761"</f>
        <v>201510002761</v>
      </c>
    </row>
    <row r="4220" spans="1:2">
      <c r="A4220" s="4">
        <v>4215</v>
      </c>
      <c r="B4220" s="6" t="str">
        <f>"201510002764"</f>
        <v>201510002764</v>
      </c>
    </row>
    <row r="4221" spans="1:2">
      <c r="A4221" s="4">
        <v>4216</v>
      </c>
      <c r="B4221" s="6" t="str">
        <f>"201510002778"</f>
        <v>201510002778</v>
      </c>
    </row>
    <row r="4222" spans="1:2">
      <c r="A4222" s="4">
        <v>4217</v>
      </c>
      <c r="B4222" s="6" t="str">
        <f>"201510002792"</f>
        <v>201510002792</v>
      </c>
    </row>
    <row r="4223" spans="1:2">
      <c r="A4223" s="4">
        <v>4218</v>
      </c>
      <c r="B4223" s="6" t="str">
        <f>"201510002827"</f>
        <v>201510002827</v>
      </c>
    </row>
    <row r="4224" spans="1:2">
      <c r="A4224" s="4">
        <v>4219</v>
      </c>
      <c r="B4224" s="6" t="str">
        <f>"201510002969"</f>
        <v>201510002969</v>
      </c>
    </row>
    <row r="4225" spans="1:2">
      <c r="A4225" s="4">
        <v>4220</v>
      </c>
      <c r="B4225" s="6" t="str">
        <f>"201510003044"</f>
        <v>201510003044</v>
      </c>
    </row>
    <row r="4226" spans="1:2">
      <c r="A4226" s="4">
        <v>4221</v>
      </c>
      <c r="B4226" s="6" t="str">
        <f>"201510003058"</f>
        <v>201510003058</v>
      </c>
    </row>
    <row r="4227" spans="1:2">
      <c r="A4227" s="4">
        <v>4222</v>
      </c>
      <c r="B4227" s="6" t="str">
        <f>"201510003078"</f>
        <v>201510003078</v>
      </c>
    </row>
    <row r="4228" spans="1:2">
      <c r="A4228" s="4">
        <v>4223</v>
      </c>
      <c r="B4228" s="6" t="str">
        <f>"201510003081"</f>
        <v>201510003081</v>
      </c>
    </row>
    <row r="4229" spans="1:2">
      <c r="A4229" s="4">
        <v>4224</v>
      </c>
      <c r="B4229" s="6" t="str">
        <f>"201510003136"</f>
        <v>201510003136</v>
      </c>
    </row>
    <row r="4230" spans="1:2">
      <c r="A4230" s="4">
        <v>4225</v>
      </c>
      <c r="B4230" s="6" t="str">
        <f>"201510003142"</f>
        <v>201510003142</v>
      </c>
    </row>
    <row r="4231" spans="1:2">
      <c r="A4231" s="4">
        <v>4226</v>
      </c>
      <c r="B4231" s="6" t="str">
        <f>"201510003173"</f>
        <v>201510003173</v>
      </c>
    </row>
    <row r="4232" spans="1:2">
      <c r="A4232" s="4">
        <v>4227</v>
      </c>
      <c r="B4232" s="6" t="str">
        <f>"201510003215"</f>
        <v>201510003215</v>
      </c>
    </row>
    <row r="4233" spans="1:2">
      <c r="A4233" s="4">
        <v>4228</v>
      </c>
      <c r="B4233" s="6" t="str">
        <f>"201510003235"</f>
        <v>201510003235</v>
      </c>
    </row>
    <row r="4234" spans="1:2">
      <c r="A4234" s="4">
        <v>4229</v>
      </c>
      <c r="B4234" s="6" t="str">
        <f>"201510003257"</f>
        <v>201510003257</v>
      </c>
    </row>
    <row r="4235" spans="1:2">
      <c r="A4235" s="4">
        <v>4230</v>
      </c>
      <c r="B4235" s="6" t="str">
        <f>"201510003272"</f>
        <v>201510003272</v>
      </c>
    </row>
    <row r="4236" spans="1:2">
      <c r="A4236" s="4">
        <v>4231</v>
      </c>
      <c r="B4236" s="6" t="str">
        <f>"201510003278"</f>
        <v>201510003278</v>
      </c>
    </row>
    <row r="4237" spans="1:2">
      <c r="A4237" s="4">
        <v>4232</v>
      </c>
      <c r="B4237" s="6" t="str">
        <f>"201510003281"</f>
        <v>201510003281</v>
      </c>
    </row>
    <row r="4238" spans="1:2">
      <c r="A4238" s="4">
        <v>4233</v>
      </c>
      <c r="B4238" s="6" t="str">
        <f>"201510003303"</f>
        <v>201510003303</v>
      </c>
    </row>
    <row r="4239" spans="1:2">
      <c r="A4239" s="4">
        <v>4234</v>
      </c>
      <c r="B4239" s="6" t="str">
        <f>"201510003308"</f>
        <v>201510003308</v>
      </c>
    </row>
    <row r="4240" spans="1:2">
      <c r="A4240" s="4">
        <v>4235</v>
      </c>
      <c r="B4240" s="6" t="str">
        <f>"201510003355"</f>
        <v>201510003355</v>
      </c>
    </row>
    <row r="4241" spans="1:2">
      <c r="A4241" s="4">
        <v>4236</v>
      </c>
      <c r="B4241" s="6" t="str">
        <f>"201510003384"</f>
        <v>201510003384</v>
      </c>
    </row>
    <row r="4242" spans="1:2">
      <c r="A4242" s="4">
        <v>4237</v>
      </c>
      <c r="B4242" s="6" t="str">
        <f>"201510003413"</f>
        <v>201510003413</v>
      </c>
    </row>
    <row r="4243" spans="1:2">
      <c r="A4243" s="4">
        <v>4238</v>
      </c>
      <c r="B4243" s="6" t="str">
        <f>"201510003479"</f>
        <v>201510003479</v>
      </c>
    </row>
    <row r="4244" spans="1:2">
      <c r="A4244" s="4">
        <v>4239</v>
      </c>
      <c r="B4244" s="6" t="str">
        <f>"201510003495"</f>
        <v>201510003495</v>
      </c>
    </row>
    <row r="4245" spans="1:2">
      <c r="A4245" s="4">
        <v>4240</v>
      </c>
      <c r="B4245" s="6" t="str">
        <f>"201510003515"</f>
        <v>201510003515</v>
      </c>
    </row>
    <row r="4246" spans="1:2">
      <c r="A4246" s="4">
        <v>4241</v>
      </c>
      <c r="B4246" s="6" t="str">
        <f>"201510003527"</f>
        <v>201510003527</v>
      </c>
    </row>
    <row r="4247" spans="1:2">
      <c r="A4247" s="4">
        <v>4242</v>
      </c>
      <c r="B4247" s="6" t="str">
        <f>"201510003533"</f>
        <v>201510003533</v>
      </c>
    </row>
    <row r="4248" spans="1:2">
      <c r="A4248" s="4">
        <v>4243</v>
      </c>
      <c r="B4248" s="6" t="str">
        <f>"201510003565"</f>
        <v>201510003565</v>
      </c>
    </row>
    <row r="4249" spans="1:2">
      <c r="A4249" s="4">
        <v>4244</v>
      </c>
      <c r="B4249" s="6" t="str">
        <f>"201510003581"</f>
        <v>201510003581</v>
      </c>
    </row>
    <row r="4250" spans="1:2">
      <c r="A4250" s="4">
        <v>4245</v>
      </c>
      <c r="B4250" s="6" t="str">
        <f>"201510003584"</f>
        <v>201510003584</v>
      </c>
    </row>
    <row r="4251" spans="1:2">
      <c r="A4251" s="4">
        <v>4246</v>
      </c>
      <c r="B4251" s="6" t="str">
        <f>"201510003594"</f>
        <v>201510003594</v>
      </c>
    </row>
    <row r="4252" spans="1:2">
      <c r="A4252" s="4">
        <v>4247</v>
      </c>
      <c r="B4252" s="6" t="str">
        <f>"201510003595"</f>
        <v>201510003595</v>
      </c>
    </row>
    <row r="4253" spans="1:2">
      <c r="A4253" s="4">
        <v>4248</v>
      </c>
      <c r="B4253" s="6" t="str">
        <f>"201510003617"</f>
        <v>201510003617</v>
      </c>
    </row>
    <row r="4254" spans="1:2">
      <c r="A4254" s="4">
        <v>4249</v>
      </c>
      <c r="B4254" s="6" t="str">
        <f>"201510003650"</f>
        <v>201510003650</v>
      </c>
    </row>
    <row r="4255" spans="1:2">
      <c r="A4255" s="4">
        <v>4250</v>
      </c>
      <c r="B4255" s="6" t="str">
        <f>"201510003661"</f>
        <v>201510003661</v>
      </c>
    </row>
    <row r="4256" spans="1:2">
      <c r="A4256" s="4">
        <v>4251</v>
      </c>
      <c r="B4256" s="6" t="str">
        <f>"201510003664"</f>
        <v>201510003664</v>
      </c>
    </row>
    <row r="4257" spans="1:2">
      <c r="A4257" s="4">
        <v>4252</v>
      </c>
      <c r="B4257" s="6" t="str">
        <f>"201510003676"</f>
        <v>201510003676</v>
      </c>
    </row>
    <row r="4258" spans="1:2">
      <c r="A4258" s="4">
        <v>4253</v>
      </c>
      <c r="B4258" s="6" t="str">
        <f>"201510003728"</f>
        <v>201510003728</v>
      </c>
    </row>
    <row r="4259" spans="1:2">
      <c r="A4259" s="4">
        <v>4254</v>
      </c>
      <c r="B4259" s="6" t="str">
        <f>"201510003859"</f>
        <v>201510003859</v>
      </c>
    </row>
    <row r="4260" spans="1:2">
      <c r="A4260" s="4">
        <v>4255</v>
      </c>
      <c r="B4260" s="6" t="str">
        <f>"201510003925"</f>
        <v>201510003925</v>
      </c>
    </row>
    <row r="4261" spans="1:2">
      <c r="A4261" s="4">
        <v>4256</v>
      </c>
      <c r="B4261" s="6" t="str">
        <f>"201510003938"</f>
        <v>201510003938</v>
      </c>
    </row>
    <row r="4262" spans="1:2">
      <c r="A4262" s="4">
        <v>4257</v>
      </c>
      <c r="B4262" s="6" t="str">
        <f>"201510003950"</f>
        <v>201510003950</v>
      </c>
    </row>
    <row r="4263" spans="1:2">
      <c r="A4263" s="4">
        <v>4258</v>
      </c>
      <c r="B4263" s="6" t="str">
        <f>"201510003960"</f>
        <v>201510003960</v>
      </c>
    </row>
    <row r="4264" spans="1:2">
      <c r="A4264" s="4">
        <v>4259</v>
      </c>
      <c r="B4264" s="6" t="str">
        <f>"201510003963"</f>
        <v>201510003963</v>
      </c>
    </row>
    <row r="4265" spans="1:2">
      <c r="A4265" s="4">
        <v>4260</v>
      </c>
      <c r="B4265" s="6" t="str">
        <f>"201510003969"</f>
        <v>201510003969</v>
      </c>
    </row>
    <row r="4266" spans="1:2">
      <c r="A4266" s="4">
        <v>4261</v>
      </c>
      <c r="B4266" s="6" t="str">
        <f>"201510003980"</f>
        <v>201510003980</v>
      </c>
    </row>
    <row r="4267" spans="1:2">
      <c r="A4267" s="4">
        <v>4262</v>
      </c>
      <c r="B4267" s="6" t="str">
        <f>"201510004024"</f>
        <v>201510004024</v>
      </c>
    </row>
    <row r="4268" spans="1:2">
      <c r="A4268" s="4">
        <v>4263</v>
      </c>
      <c r="B4268" s="6" t="str">
        <f>"201510004026"</f>
        <v>201510004026</v>
      </c>
    </row>
    <row r="4269" spans="1:2">
      <c r="A4269" s="4">
        <v>4264</v>
      </c>
      <c r="B4269" s="6" t="str">
        <f>"201510004046"</f>
        <v>201510004046</v>
      </c>
    </row>
    <row r="4270" spans="1:2">
      <c r="A4270" s="4">
        <v>4265</v>
      </c>
      <c r="B4270" s="6" t="str">
        <f>"201510004075"</f>
        <v>201510004075</v>
      </c>
    </row>
    <row r="4271" spans="1:2">
      <c r="A4271" s="4">
        <v>4266</v>
      </c>
      <c r="B4271" s="6" t="str">
        <f>"201510004095"</f>
        <v>201510004095</v>
      </c>
    </row>
    <row r="4272" spans="1:2">
      <c r="A4272" s="4">
        <v>4267</v>
      </c>
      <c r="B4272" s="6" t="str">
        <f>"201510004103"</f>
        <v>201510004103</v>
      </c>
    </row>
    <row r="4273" spans="1:2">
      <c r="A4273" s="4">
        <v>4268</v>
      </c>
      <c r="B4273" s="6" t="str">
        <f>"201510004114"</f>
        <v>201510004114</v>
      </c>
    </row>
    <row r="4274" spans="1:2">
      <c r="A4274" s="4">
        <v>4269</v>
      </c>
      <c r="B4274" s="6" t="str">
        <f>"201510004137"</f>
        <v>201510004137</v>
      </c>
    </row>
    <row r="4275" spans="1:2">
      <c r="A4275" s="4">
        <v>4270</v>
      </c>
      <c r="B4275" s="6" t="str">
        <f>"201510004139"</f>
        <v>201510004139</v>
      </c>
    </row>
    <row r="4276" spans="1:2">
      <c r="A4276" s="4">
        <v>4271</v>
      </c>
      <c r="B4276" s="6" t="str">
        <f>"201510004207"</f>
        <v>201510004207</v>
      </c>
    </row>
    <row r="4277" spans="1:2">
      <c r="A4277" s="4">
        <v>4272</v>
      </c>
      <c r="B4277" s="6" t="str">
        <f>"201510004213"</f>
        <v>201510004213</v>
      </c>
    </row>
    <row r="4278" spans="1:2">
      <c r="A4278" s="4">
        <v>4273</v>
      </c>
      <c r="B4278" s="6" t="str">
        <f>"201510004220"</f>
        <v>201510004220</v>
      </c>
    </row>
    <row r="4279" spans="1:2">
      <c r="A4279" s="4">
        <v>4274</v>
      </c>
      <c r="B4279" s="6" t="str">
        <f>"201510004238"</f>
        <v>201510004238</v>
      </c>
    </row>
    <row r="4280" spans="1:2">
      <c r="A4280" s="4">
        <v>4275</v>
      </c>
      <c r="B4280" s="6" t="str">
        <f>"201510004247"</f>
        <v>201510004247</v>
      </c>
    </row>
    <row r="4281" spans="1:2">
      <c r="A4281" s="4">
        <v>4276</v>
      </c>
      <c r="B4281" s="6" t="str">
        <f>"201510004296"</f>
        <v>201510004296</v>
      </c>
    </row>
    <row r="4282" spans="1:2">
      <c r="A4282" s="4">
        <v>4277</v>
      </c>
      <c r="B4282" s="6" t="str">
        <f>"201510004339"</f>
        <v>201510004339</v>
      </c>
    </row>
    <row r="4283" spans="1:2">
      <c r="A4283" s="4">
        <v>4278</v>
      </c>
      <c r="B4283" s="6" t="str">
        <f>"201510004346"</f>
        <v>201510004346</v>
      </c>
    </row>
    <row r="4284" spans="1:2">
      <c r="A4284" s="4">
        <v>4279</v>
      </c>
      <c r="B4284" s="6" t="str">
        <f>"201510004352"</f>
        <v>201510004352</v>
      </c>
    </row>
    <row r="4285" spans="1:2">
      <c r="A4285" s="4">
        <v>4280</v>
      </c>
      <c r="B4285" s="6" t="str">
        <f>"201510004388"</f>
        <v>201510004388</v>
      </c>
    </row>
    <row r="4286" spans="1:2">
      <c r="A4286" s="4">
        <v>4281</v>
      </c>
      <c r="B4286" s="6" t="str">
        <f>"201510004390"</f>
        <v>201510004390</v>
      </c>
    </row>
    <row r="4287" spans="1:2">
      <c r="A4287" s="4">
        <v>4282</v>
      </c>
      <c r="B4287" s="6" t="str">
        <f>"201510004399"</f>
        <v>201510004399</v>
      </c>
    </row>
    <row r="4288" spans="1:2">
      <c r="A4288" s="4">
        <v>4283</v>
      </c>
      <c r="B4288" s="6" t="str">
        <f>"201510004415"</f>
        <v>201510004415</v>
      </c>
    </row>
    <row r="4289" spans="1:2">
      <c r="A4289" s="4">
        <v>4284</v>
      </c>
      <c r="B4289" s="6" t="str">
        <f>"201510004441"</f>
        <v>201510004441</v>
      </c>
    </row>
    <row r="4290" spans="1:2">
      <c r="A4290" s="4">
        <v>4285</v>
      </c>
      <c r="B4290" s="6" t="str">
        <f>"201510004443"</f>
        <v>201510004443</v>
      </c>
    </row>
    <row r="4291" spans="1:2">
      <c r="A4291" s="4">
        <v>4286</v>
      </c>
      <c r="B4291" s="6" t="str">
        <f>"201510004450"</f>
        <v>201510004450</v>
      </c>
    </row>
    <row r="4292" spans="1:2">
      <c r="A4292" s="4">
        <v>4287</v>
      </c>
      <c r="B4292" s="6" t="str">
        <f>"201510004453"</f>
        <v>201510004453</v>
      </c>
    </row>
    <row r="4293" spans="1:2">
      <c r="A4293" s="4">
        <v>4288</v>
      </c>
      <c r="B4293" s="6" t="str">
        <f>"201510004488"</f>
        <v>201510004488</v>
      </c>
    </row>
    <row r="4294" spans="1:2">
      <c r="A4294" s="4">
        <v>4289</v>
      </c>
      <c r="B4294" s="6" t="str">
        <f>"201510004499"</f>
        <v>201510004499</v>
      </c>
    </row>
    <row r="4295" spans="1:2">
      <c r="A4295" s="4">
        <v>4290</v>
      </c>
      <c r="B4295" s="6" t="str">
        <f>"201510004532"</f>
        <v>201510004532</v>
      </c>
    </row>
    <row r="4296" spans="1:2">
      <c r="A4296" s="4">
        <v>4291</v>
      </c>
      <c r="B4296" s="6" t="str">
        <f>"201510004533"</f>
        <v>201510004533</v>
      </c>
    </row>
    <row r="4297" spans="1:2">
      <c r="A4297" s="4">
        <v>4292</v>
      </c>
      <c r="B4297" s="6" t="str">
        <f>"201510004547"</f>
        <v>201510004547</v>
      </c>
    </row>
    <row r="4298" spans="1:2">
      <c r="A4298" s="4">
        <v>4293</v>
      </c>
      <c r="B4298" s="6" t="str">
        <f>"201510004556"</f>
        <v>201510004556</v>
      </c>
    </row>
    <row r="4299" spans="1:2">
      <c r="A4299" s="4">
        <v>4294</v>
      </c>
      <c r="B4299" s="6" t="str">
        <f>"201510004579"</f>
        <v>201510004579</v>
      </c>
    </row>
    <row r="4300" spans="1:2">
      <c r="A4300" s="4">
        <v>4295</v>
      </c>
      <c r="B4300" s="6" t="str">
        <f>"201510004584"</f>
        <v>201510004584</v>
      </c>
    </row>
    <row r="4301" spans="1:2">
      <c r="A4301" s="4">
        <v>4296</v>
      </c>
      <c r="B4301" s="6" t="str">
        <f>"201510004617"</f>
        <v>201510004617</v>
      </c>
    </row>
    <row r="4302" spans="1:2">
      <c r="A4302" s="4">
        <v>4297</v>
      </c>
      <c r="B4302" s="6" t="str">
        <f>"201510004625"</f>
        <v>201510004625</v>
      </c>
    </row>
    <row r="4303" spans="1:2">
      <c r="A4303" s="4">
        <v>4298</v>
      </c>
      <c r="B4303" s="6" t="str">
        <f>"201510004634"</f>
        <v>201510004634</v>
      </c>
    </row>
    <row r="4304" spans="1:2">
      <c r="A4304" s="4">
        <v>4299</v>
      </c>
      <c r="B4304" s="6" t="str">
        <f>"201510004639"</f>
        <v>201510004639</v>
      </c>
    </row>
    <row r="4305" spans="1:2">
      <c r="A4305" s="4">
        <v>4300</v>
      </c>
      <c r="B4305" s="6" t="str">
        <f>"201510004642"</f>
        <v>201510004642</v>
      </c>
    </row>
    <row r="4306" spans="1:2">
      <c r="A4306" s="4">
        <v>4301</v>
      </c>
      <c r="B4306" s="6" t="str">
        <f>"201510004648"</f>
        <v>201510004648</v>
      </c>
    </row>
    <row r="4307" spans="1:2">
      <c r="A4307" s="4">
        <v>4302</v>
      </c>
      <c r="B4307" s="6" t="str">
        <f>"201510004661"</f>
        <v>201510004661</v>
      </c>
    </row>
    <row r="4308" spans="1:2">
      <c r="A4308" s="4">
        <v>4303</v>
      </c>
      <c r="B4308" s="6" t="str">
        <f>"201510004686"</f>
        <v>201510004686</v>
      </c>
    </row>
    <row r="4309" spans="1:2">
      <c r="A4309" s="4">
        <v>4304</v>
      </c>
      <c r="B4309" s="6" t="str">
        <f>"201510004696"</f>
        <v>201510004696</v>
      </c>
    </row>
    <row r="4310" spans="1:2">
      <c r="A4310" s="4">
        <v>4305</v>
      </c>
      <c r="B4310" s="6" t="str">
        <f>"201510004697"</f>
        <v>201510004697</v>
      </c>
    </row>
    <row r="4311" spans="1:2">
      <c r="A4311" s="4">
        <v>4306</v>
      </c>
      <c r="B4311" s="6" t="str">
        <f>"201510004725"</f>
        <v>201510004725</v>
      </c>
    </row>
    <row r="4312" spans="1:2">
      <c r="A4312" s="4">
        <v>4307</v>
      </c>
      <c r="B4312" s="6" t="str">
        <f>"201510004730"</f>
        <v>201510004730</v>
      </c>
    </row>
    <row r="4313" spans="1:2">
      <c r="A4313" s="4">
        <v>4308</v>
      </c>
      <c r="B4313" s="6" t="str">
        <f>"201510004733"</f>
        <v>201510004733</v>
      </c>
    </row>
    <row r="4314" spans="1:2">
      <c r="A4314" s="4">
        <v>4309</v>
      </c>
      <c r="B4314" s="6" t="str">
        <f>"201510004743"</f>
        <v>201510004743</v>
      </c>
    </row>
    <row r="4315" spans="1:2">
      <c r="A4315" s="4">
        <v>4310</v>
      </c>
      <c r="B4315" s="6" t="str">
        <f>"201510004765"</f>
        <v>201510004765</v>
      </c>
    </row>
    <row r="4316" spans="1:2">
      <c r="A4316" s="4">
        <v>4311</v>
      </c>
      <c r="B4316" s="6" t="str">
        <f>"201510004767"</f>
        <v>201510004767</v>
      </c>
    </row>
    <row r="4317" spans="1:2">
      <c r="A4317" s="4">
        <v>4312</v>
      </c>
      <c r="B4317" s="6" t="str">
        <f>"201510004770"</f>
        <v>201510004770</v>
      </c>
    </row>
    <row r="4318" spans="1:2">
      <c r="A4318" s="4">
        <v>4313</v>
      </c>
      <c r="B4318" s="6" t="str">
        <f>"201510004777"</f>
        <v>201510004777</v>
      </c>
    </row>
    <row r="4319" spans="1:2">
      <c r="A4319" s="4">
        <v>4314</v>
      </c>
      <c r="B4319" s="6" t="str">
        <f>"201510004796"</f>
        <v>201510004796</v>
      </c>
    </row>
    <row r="4320" spans="1:2">
      <c r="A4320" s="4">
        <v>4315</v>
      </c>
      <c r="B4320" s="6" t="str">
        <f>"201510004803"</f>
        <v>201510004803</v>
      </c>
    </row>
    <row r="4321" spans="1:2">
      <c r="A4321" s="4">
        <v>4316</v>
      </c>
      <c r="B4321" s="6" t="str">
        <f>"201510004808"</f>
        <v>201510004808</v>
      </c>
    </row>
    <row r="4322" spans="1:2">
      <c r="A4322" s="4">
        <v>4317</v>
      </c>
      <c r="B4322" s="6" t="str">
        <f>"201510004838"</f>
        <v>201510004838</v>
      </c>
    </row>
    <row r="4323" spans="1:2">
      <c r="A4323" s="4">
        <v>4318</v>
      </c>
      <c r="B4323" s="6" t="str">
        <f>"201510004841"</f>
        <v>201510004841</v>
      </c>
    </row>
    <row r="4324" spans="1:2">
      <c r="A4324" s="4">
        <v>4319</v>
      </c>
      <c r="B4324" s="6" t="str">
        <f>"201510004869"</f>
        <v>201510004869</v>
      </c>
    </row>
    <row r="4325" spans="1:2">
      <c r="A4325" s="4">
        <v>4320</v>
      </c>
      <c r="B4325" s="6" t="str">
        <f>"201510004874"</f>
        <v>201510004874</v>
      </c>
    </row>
    <row r="4326" spans="1:2">
      <c r="A4326" s="4">
        <v>4321</v>
      </c>
      <c r="B4326" s="6" t="str">
        <f>"201510004890"</f>
        <v>201510004890</v>
      </c>
    </row>
    <row r="4327" spans="1:2">
      <c r="A4327" s="4">
        <v>4322</v>
      </c>
      <c r="B4327" s="6" t="str">
        <f>"201510004917"</f>
        <v>201510004917</v>
      </c>
    </row>
    <row r="4328" spans="1:2">
      <c r="A4328" s="4">
        <v>4323</v>
      </c>
      <c r="B4328" s="6" t="str">
        <f>"201510004922"</f>
        <v>201510004922</v>
      </c>
    </row>
    <row r="4329" spans="1:2">
      <c r="A4329" s="4">
        <v>4324</v>
      </c>
      <c r="B4329" s="6" t="str">
        <f>"201510004935"</f>
        <v>201510004935</v>
      </c>
    </row>
    <row r="4330" spans="1:2">
      <c r="A4330" s="4">
        <v>4325</v>
      </c>
      <c r="B4330" s="6" t="str">
        <f>"201510004945"</f>
        <v>201510004945</v>
      </c>
    </row>
    <row r="4331" spans="1:2">
      <c r="A4331" s="4">
        <v>4326</v>
      </c>
      <c r="B4331" s="6" t="str">
        <f>"201510004950"</f>
        <v>201510004950</v>
      </c>
    </row>
    <row r="4332" spans="1:2">
      <c r="A4332" s="4">
        <v>4327</v>
      </c>
      <c r="B4332" s="6" t="str">
        <f>"201510004953"</f>
        <v>201510004953</v>
      </c>
    </row>
    <row r="4333" spans="1:2">
      <c r="A4333" s="4">
        <v>4328</v>
      </c>
      <c r="B4333" s="6" t="str">
        <f>"201510005001"</f>
        <v>201510005001</v>
      </c>
    </row>
    <row r="4334" spans="1:2">
      <c r="A4334" s="4">
        <v>4329</v>
      </c>
      <c r="B4334" s="6" t="str">
        <f>"201510005013"</f>
        <v>201510005013</v>
      </c>
    </row>
    <row r="4335" spans="1:2">
      <c r="A4335" s="4">
        <v>4330</v>
      </c>
      <c r="B4335" s="6" t="str">
        <f>"201510005028"</f>
        <v>201510005028</v>
      </c>
    </row>
    <row r="4336" spans="1:2">
      <c r="A4336" s="4">
        <v>4331</v>
      </c>
      <c r="B4336" s="6" t="str">
        <f>"201510005040"</f>
        <v>201510005040</v>
      </c>
    </row>
    <row r="4337" spans="1:2">
      <c r="A4337" s="4">
        <v>4332</v>
      </c>
      <c r="B4337" s="6" t="str">
        <f>"201510005050"</f>
        <v>201510005050</v>
      </c>
    </row>
    <row r="4338" spans="1:2">
      <c r="A4338" s="4">
        <v>4333</v>
      </c>
      <c r="B4338" s="6" t="str">
        <f>"201510005056"</f>
        <v>201510005056</v>
      </c>
    </row>
    <row r="4339" spans="1:2">
      <c r="A4339" s="4">
        <v>4334</v>
      </c>
      <c r="B4339" s="6" t="str">
        <f>"201510005075"</f>
        <v>201510005075</v>
      </c>
    </row>
    <row r="4340" spans="1:2">
      <c r="A4340" s="4">
        <v>4335</v>
      </c>
      <c r="B4340" s="6" t="str">
        <f>"201510005105"</f>
        <v>201510005105</v>
      </c>
    </row>
    <row r="4341" spans="1:2">
      <c r="A4341" s="4">
        <v>4336</v>
      </c>
      <c r="B4341" s="6" t="str">
        <f>"201510005143"</f>
        <v>201510005143</v>
      </c>
    </row>
    <row r="4342" spans="1:2">
      <c r="A4342" s="4">
        <v>4337</v>
      </c>
      <c r="B4342" s="6" t="str">
        <f>"201510005146"</f>
        <v>201510005146</v>
      </c>
    </row>
    <row r="4343" spans="1:2">
      <c r="A4343" s="4">
        <v>4338</v>
      </c>
      <c r="B4343" s="6" t="str">
        <f>"201510005147"</f>
        <v>201510005147</v>
      </c>
    </row>
    <row r="4344" spans="1:2">
      <c r="A4344" s="4">
        <v>4339</v>
      </c>
      <c r="B4344" s="6" t="str">
        <f>"201510005150"</f>
        <v>201510005150</v>
      </c>
    </row>
    <row r="4345" spans="1:2">
      <c r="A4345" s="4">
        <v>4340</v>
      </c>
      <c r="B4345" s="6" t="str">
        <f>"201511000016"</f>
        <v>201511000016</v>
      </c>
    </row>
    <row r="4346" spans="1:2">
      <c r="A4346" s="4">
        <v>4341</v>
      </c>
      <c r="B4346" s="6" t="str">
        <f>"201511000029"</f>
        <v>201511000029</v>
      </c>
    </row>
    <row r="4347" spans="1:2">
      <c r="A4347" s="4">
        <v>4342</v>
      </c>
      <c r="B4347" s="6" t="str">
        <f>"201511000058"</f>
        <v>201511000058</v>
      </c>
    </row>
    <row r="4348" spans="1:2">
      <c r="A4348" s="4">
        <v>4343</v>
      </c>
      <c r="B4348" s="6" t="str">
        <f>"201511000059"</f>
        <v>201511000059</v>
      </c>
    </row>
    <row r="4349" spans="1:2">
      <c r="A4349" s="4">
        <v>4344</v>
      </c>
      <c r="B4349" s="6" t="str">
        <f>"201511000065"</f>
        <v>201511000065</v>
      </c>
    </row>
    <row r="4350" spans="1:2">
      <c r="A4350" s="4">
        <v>4345</v>
      </c>
      <c r="B4350" s="6" t="str">
        <f>"201511004401"</f>
        <v>201511004401</v>
      </c>
    </row>
    <row r="4351" spans="1:2">
      <c r="A4351" s="4">
        <v>4346</v>
      </c>
      <c r="B4351" s="6" t="str">
        <f>"201511004411"</f>
        <v>201511004411</v>
      </c>
    </row>
    <row r="4352" spans="1:2">
      <c r="A4352" s="4">
        <v>4347</v>
      </c>
      <c r="B4352" s="6" t="str">
        <f>"201511004466"</f>
        <v>201511004466</v>
      </c>
    </row>
    <row r="4353" spans="1:2">
      <c r="A4353" s="4">
        <v>4348</v>
      </c>
      <c r="B4353" s="6" t="str">
        <f>"201511004580"</f>
        <v>201511004580</v>
      </c>
    </row>
    <row r="4354" spans="1:2">
      <c r="A4354" s="4">
        <v>4349</v>
      </c>
      <c r="B4354" s="6" t="str">
        <f>"201511004603"</f>
        <v>201511004603</v>
      </c>
    </row>
    <row r="4355" spans="1:2">
      <c r="A4355" s="4">
        <v>4350</v>
      </c>
      <c r="B4355" s="6" t="str">
        <f>"201511004646"</f>
        <v>201511004646</v>
      </c>
    </row>
    <row r="4356" spans="1:2">
      <c r="A4356" s="4">
        <v>4351</v>
      </c>
      <c r="B4356" s="6" t="str">
        <f>"201511004660"</f>
        <v>201511004660</v>
      </c>
    </row>
    <row r="4357" spans="1:2">
      <c r="A4357" s="4">
        <v>4352</v>
      </c>
      <c r="B4357" s="6" t="str">
        <f>"201511004668"</f>
        <v>201511004668</v>
      </c>
    </row>
    <row r="4358" spans="1:2">
      <c r="A4358" s="4">
        <v>4353</v>
      </c>
      <c r="B4358" s="6" t="str">
        <f>"201511004699"</f>
        <v>201511004699</v>
      </c>
    </row>
    <row r="4359" spans="1:2">
      <c r="A4359" s="4">
        <v>4354</v>
      </c>
      <c r="B4359" s="6" t="str">
        <f>"201511004715"</f>
        <v>201511004715</v>
      </c>
    </row>
    <row r="4360" spans="1:2">
      <c r="A4360" s="4">
        <v>4355</v>
      </c>
      <c r="B4360" s="6" t="str">
        <f>"201511004761"</f>
        <v>201511004761</v>
      </c>
    </row>
    <row r="4361" spans="1:2">
      <c r="A4361" s="4">
        <v>4356</v>
      </c>
      <c r="B4361" s="6" t="str">
        <f>"201511004763"</f>
        <v>201511004763</v>
      </c>
    </row>
    <row r="4362" spans="1:2">
      <c r="A4362" s="4">
        <v>4357</v>
      </c>
      <c r="B4362" s="6" t="str">
        <f>"201511004804"</f>
        <v>201511004804</v>
      </c>
    </row>
    <row r="4363" spans="1:2">
      <c r="A4363" s="4">
        <v>4358</v>
      </c>
      <c r="B4363" s="6" t="str">
        <f>"201511004808"</f>
        <v>201511004808</v>
      </c>
    </row>
    <row r="4364" spans="1:2">
      <c r="A4364" s="4">
        <v>4359</v>
      </c>
      <c r="B4364" s="6" t="str">
        <f>"201511004875"</f>
        <v>201511004875</v>
      </c>
    </row>
    <row r="4365" spans="1:2">
      <c r="A4365" s="4">
        <v>4360</v>
      </c>
      <c r="B4365" s="6" t="str">
        <f>"201511004884"</f>
        <v>201511004884</v>
      </c>
    </row>
    <row r="4366" spans="1:2">
      <c r="A4366" s="4">
        <v>4361</v>
      </c>
      <c r="B4366" s="6" t="str">
        <f>"201511004928"</f>
        <v>201511004928</v>
      </c>
    </row>
    <row r="4367" spans="1:2">
      <c r="A4367" s="4">
        <v>4362</v>
      </c>
      <c r="B4367" s="6" t="str">
        <f>"201511004968"</f>
        <v>201511004968</v>
      </c>
    </row>
    <row r="4368" spans="1:2">
      <c r="A4368" s="4">
        <v>4363</v>
      </c>
      <c r="B4368" s="6" t="str">
        <f>"201511004975"</f>
        <v>201511004975</v>
      </c>
    </row>
    <row r="4369" spans="1:2">
      <c r="A4369" s="4">
        <v>4364</v>
      </c>
      <c r="B4369" s="6" t="str">
        <f>"201511005030"</f>
        <v>201511005030</v>
      </c>
    </row>
    <row r="4370" spans="1:2">
      <c r="A4370" s="4">
        <v>4365</v>
      </c>
      <c r="B4370" s="6" t="str">
        <f>"201511005041"</f>
        <v>201511005041</v>
      </c>
    </row>
    <row r="4371" spans="1:2">
      <c r="A4371" s="4">
        <v>4366</v>
      </c>
      <c r="B4371" s="6" t="str">
        <f>"201511005056"</f>
        <v>201511005056</v>
      </c>
    </row>
    <row r="4372" spans="1:2">
      <c r="A4372" s="4">
        <v>4367</v>
      </c>
      <c r="B4372" s="6" t="str">
        <f>"201511005068"</f>
        <v>201511005068</v>
      </c>
    </row>
    <row r="4373" spans="1:2">
      <c r="A4373" s="4">
        <v>4368</v>
      </c>
      <c r="B4373" s="6" t="str">
        <f>"201511005091"</f>
        <v>201511005091</v>
      </c>
    </row>
    <row r="4374" spans="1:2">
      <c r="A4374" s="4">
        <v>4369</v>
      </c>
      <c r="B4374" s="6" t="str">
        <f>"201511005129"</f>
        <v>201511005129</v>
      </c>
    </row>
    <row r="4375" spans="1:2">
      <c r="A4375" s="4">
        <v>4370</v>
      </c>
      <c r="B4375" s="6" t="str">
        <f>"201511005131"</f>
        <v>201511005131</v>
      </c>
    </row>
    <row r="4376" spans="1:2">
      <c r="A4376" s="4">
        <v>4371</v>
      </c>
      <c r="B4376" s="6" t="str">
        <f>"201511005132"</f>
        <v>201511005132</v>
      </c>
    </row>
    <row r="4377" spans="1:2">
      <c r="A4377" s="4">
        <v>4372</v>
      </c>
      <c r="B4377" s="6" t="str">
        <f>"201511005133"</f>
        <v>201511005133</v>
      </c>
    </row>
    <row r="4378" spans="1:2">
      <c r="A4378" s="4">
        <v>4373</v>
      </c>
      <c r="B4378" s="6" t="str">
        <f>"201511005205"</f>
        <v>201511005205</v>
      </c>
    </row>
    <row r="4379" spans="1:2">
      <c r="A4379" s="4">
        <v>4374</v>
      </c>
      <c r="B4379" s="6" t="str">
        <f>"201511005210"</f>
        <v>201511005210</v>
      </c>
    </row>
    <row r="4380" spans="1:2">
      <c r="A4380" s="4">
        <v>4375</v>
      </c>
      <c r="B4380" s="6" t="str">
        <f>"201511005281"</f>
        <v>201511005281</v>
      </c>
    </row>
    <row r="4381" spans="1:2">
      <c r="A4381" s="4">
        <v>4376</v>
      </c>
      <c r="B4381" s="6" t="str">
        <f>"201511005291"</f>
        <v>201511005291</v>
      </c>
    </row>
    <row r="4382" spans="1:2">
      <c r="A4382" s="4">
        <v>4377</v>
      </c>
      <c r="B4382" s="6" t="str">
        <f>"201511005335"</f>
        <v>201511005335</v>
      </c>
    </row>
    <row r="4383" spans="1:2">
      <c r="A4383" s="4">
        <v>4378</v>
      </c>
      <c r="B4383" s="6" t="str">
        <f>"201511005338"</f>
        <v>201511005338</v>
      </c>
    </row>
    <row r="4384" spans="1:2">
      <c r="A4384" s="4">
        <v>4379</v>
      </c>
      <c r="B4384" s="6" t="str">
        <f>"201511005370"</f>
        <v>201511005370</v>
      </c>
    </row>
    <row r="4385" spans="1:2">
      <c r="A4385" s="4">
        <v>4380</v>
      </c>
      <c r="B4385" s="6" t="str">
        <f>"201511005386"</f>
        <v>201511005386</v>
      </c>
    </row>
    <row r="4386" spans="1:2">
      <c r="A4386" s="4">
        <v>4381</v>
      </c>
      <c r="B4386" s="6" t="str">
        <f>"201511005422"</f>
        <v>201511005422</v>
      </c>
    </row>
    <row r="4387" spans="1:2">
      <c r="A4387" s="4">
        <v>4382</v>
      </c>
      <c r="B4387" s="6" t="str">
        <f>"201511005425"</f>
        <v>201511005425</v>
      </c>
    </row>
    <row r="4388" spans="1:2">
      <c r="A4388" s="4">
        <v>4383</v>
      </c>
      <c r="B4388" s="6" t="str">
        <f>"201511005444"</f>
        <v>201511005444</v>
      </c>
    </row>
    <row r="4389" spans="1:2">
      <c r="A4389" s="4">
        <v>4384</v>
      </c>
      <c r="B4389" s="6" t="str">
        <f>"201511005473"</f>
        <v>201511005473</v>
      </c>
    </row>
    <row r="4390" spans="1:2">
      <c r="A4390" s="4">
        <v>4385</v>
      </c>
      <c r="B4390" s="6" t="str">
        <f>"201511005502"</f>
        <v>201511005502</v>
      </c>
    </row>
    <row r="4391" spans="1:2">
      <c r="A4391" s="4">
        <v>4386</v>
      </c>
      <c r="B4391" s="6" t="str">
        <f>"201511005579"</f>
        <v>201511005579</v>
      </c>
    </row>
    <row r="4392" spans="1:2">
      <c r="A4392" s="4">
        <v>4387</v>
      </c>
      <c r="B4392" s="6" t="str">
        <f>"201511005583"</f>
        <v>201511005583</v>
      </c>
    </row>
    <row r="4393" spans="1:2">
      <c r="A4393" s="4">
        <v>4388</v>
      </c>
      <c r="B4393" s="6" t="str">
        <f>"201511005621"</f>
        <v>201511005621</v>
      </c>
    </row>
    <row r="4394" spans="1:2">
      <c r="A4394" s="4">
        <v>4389</v>
      </c>
      <c r="B4394" s="6" t="str">
        <f>"201511005639"</f>
        <v>201511005639</v>
      </c>
    </row>
    <row r="4395" spans="1:2">
      <c r="A4395" s="4">
        <v>4390</v>
      </c>
      <c r="B4395" s="6" t="str">
        <f>"201511005652"</f>
        <v>201511005652</v>
      </c>
    </row>
    <row r="4396" spans="1:2">
      <c r="A4396" s="4">
        <v>4391</v>
      </c>
      <c r="B4396" s="6" t="str">
        <f>"201511005683"</f>
        <v>201511005683</v>
      </c>
    </row>
    <row r="4397" spans="1:2">
      <c r="A4397" s="4">
        <v>4392</v>
      </c>
      <c r="B4397" s="6" t="str">
        <f>"201511005700"</f>
        <v>201511005700</v>
      </c>
    </row>
    <row r="4398" spans="1:2">
      <c r="A4398" s="4">
        <v>4393</v>
      </c>
      <c r="B4398" s="6" t="str">
        <f>"201511005704"</f>
        <v>201511005704</v>
      </c>
    </row>
    <row r="4399" spans="1:2">
      <c r="A4399" s="4">
        <v>4394</v>
      </c>
      <c r="B4399" s="6" t="str">
        <f>"201511005722"</f>
        <v>201511005722</v>
      </c>
    </row>
    <row r="4400" spans="1:2">
      <c r="A4400" s="4">
        <v>4395</v>
      </c>
      <c r="B4400" s="6" t="str">
        <f>"201511005751"</f>
        <v>201511005751</v>
      </c>
    </row>
    <row r="4401" spans="1:2">
      <c r="A4401" s="4">
        <v>4396</v>
      </c>
      <c r="B4401" s="6" t="str">
        <f>"201511005775"</f>
        <v>201511005775</v>
      </c>
    </row>
    <row r="4402" spans="1:2">
      <c r="A4402" s="4">
        <v>4397</v>
      </c>
      <c r="B4402" s="6" t="str">
        <f>"201511005802"</f>
        <v>201511005802</v>
      </c>
    </row>
    <row r="4403" spans="1:2">
      <c r="A4403" s="4">
        <v>4398</v>
      </c>
      <c r="B4403" s="6" t="str">
        <f>"201511005811"</f>
        <v>201511005811</v>
      </c>
    </row>
    <row r="4404" spans="1:2">
      <c r="A4404" s="4">
        <v>4399</v>
      </c>
      <c r="B4404" s="6" t="str">
        <f>"201511005837"</f>
        <v>201511005837</v>
      </c>
    </row>
    <row r="4405" spans="1:2">
      <c r="A4405" s="4">
        <v>4400</v>
      </c>
      <c r="B4405" s="6" t="str">
        <f>"201511005860"</f>
        <v>201511005860</v>
      </c>
    </row>
    <row r="4406" spans="1:2">
      <c r="A4406" s="4">
        <v>4401</v>
      </c>
      <c r="B4406" s="6" t="str">
        <f>"201511005867"</f>
        <v>201511005867</v>
      </c>
    </row>
    <row r="4407" spans="1:2">
      <c r="A4407" s="4">
        <v>4402</v>
      </c>
      <c r="B4407" s="6" t="str">
        <f>"201511005893"</f>
        <v>201511005893</v>
      </c>
    </row>
    <row r="4408" spans="1:2">
      <c r="A4408" s="4">
        <v>4403</v>
      </c>
      <c r="B4408" s="6" t="str">
        <f>"201511005902"</f>
        <v>201511005902</v>
      </c>
    </row>
    <row r="4409" spans="1:2">
      <c r="A4409" s="4">
        <v>4404</v>
      </c>
      <c r="B4409" s="6" t="str">
        <f>"201511005978"</f>
        <v>201511005978</v>
      </c>
    </row>
    <row r="4410" spans="1:2">
      <c r="A4410" s="4">
        <v>4405</v>
      </c>
      <c r="B4410" s="6" t="str">
        <f>"201511005998"</f>
        <v>201511005998</v>
      </c>
    </row>
    <row r="4411" spans="1:2">
      <c r="A4411" s="4">
        <v>4406</v>
      </c>
      <c r="B4411" s="6" t="str">
        <f>"201511006016"</f>
        <v>201511006016</v>
      </c>
    </row>
    <row r="4412" spans="1:2">
      <c r="A4412" s="4">
        <v>4407</v>
      </c>
      <c r="B4412" s="6" t="str">
        <f>"201511006063"</f>
        <v>201511006063</v>
      </c>
    </row>
    <row r="4413" spans="1:2">
      <c r="A4413" s="4">
        <v>4408</v>
      </c>
      <c r="B4413" s="6" t="str">
        <f>"201511006079"</f>
        <v>201511006079</v>
      </c>
    </row>
    <row r="4414" spans="1:2">
      <c r="A4414" s="4">
        <v>4409</v>
      </c>
      <c r="B4414" s="6" t="str">
        <f>"201511006176"</f>
        <v>201511006176</v>
      </c>
    </row>
    <row r="4415" spans="1:2">
      <c r="A4415" s="4">
        <v>4410</v>
      </c>
      <c r="B4415" s="6" t="str">
        <f>"201511006217"</f>
        <v>201511006217</v>
      </c>
    </row>
    <row r="4416" spans="1:2">
      <c r="A4416" s="4">
        <v>4411</v>
      </c>
      <c r="B4416" s="6" t="str">
        <f>"201511006241"</f>
        <v>201511006241</v>
      </c>
    </row>
    <row r="4417" spans="1:2">
      <c r="A4417" s="4">
        <v>4412</v>
      </c>
      <c r="B4417" s="6" t="str">
        <f>"201511006303"</f>
        <v>201511006303</v>
      </c>
    </row>
    <row r="4418" spans="1:2">
      <c r="A4418" s="4">
        <v>4413</v>
      </c>
      <c r="B4418" s="6" t="str">
        <f>"201511006304"</f>
        <v>201511006304</v>
      </c>
    </row>
    <row r="4419" spans="1:2">
      <c r="A4419" s="4">
        <v>4414</v>
      </c>
      <c r="B4419" s="6" t="str">
        <f>"201511006321"</f>
        <v>201511006321</v>
      </c>
    </row>
    <row r="4420" spans="1:2">
      <c r="A4420" s="4">
        <v>4415</v>
      </c>
      <c r="B4420" s="6" t="str">
        <f>"201511006332"</f>
        <v>201511006332</v>
      </c>
    </row>
    <row r="4421" spans="1:2">
      <c r="A4421" s="4">
        <v>4416</v>
      </c>
      <c r="B4421" s="6" t="str">
        <f>"201511006341"</f>
        <v>201511006341</v>
      </c>
    </row>
    <row r="4422" spans="1:2">
      <c r="A4422" s="4">
        <v>4417</v>
      </c>
      <c r="B4422" s="6" t="str">
        <f>"201511006347"</f>
        <v>201511006347</v>
      </c>
    </row>
    <row r="4423" spans="1:2">
      <c r="A4423" s="4">
        <v>4418</v>
      </c>
      <c r="B4423" s="6" t="str">
        <f>"201511006362"</f>
        <v>201511006362</v>
      </c>
    </row>
    <row r="4424" spans="1:2">
      <c r="A4424" s="4">
        <v>4419</v>
      </c>
      <c r="B4424" s="6" t="str">
        <f>"201511006414"</f>
        <v>201511006414</v>
      </c>
    </row>
    <row r="4425" spans="1:2">
      <c r="A4425" s="4">
        <v>4420</v>
      </c>
      <c r="B4425" s="6" t="str">
        <f>"201511006541"</f>
        <v>201511006541</v>
      </c>
    </row>
    <row r="4426" spans="1:2">
      <c r="A4426" s="4">
        <v>4421</v>
      </c>
      <c r="B4426" s="6" t="str">
        <f>"201511006557"</f>
        <v>201511006557</v>
      </c>
    </row>
    <row r="4427" spans="1:2">
      <c r="A4427" s="4">
        <v>4422</v>
      </c>
      <c r="B4427" s="6" t="str">
        <f>"201511006565"</f>
        <v>201511006565</v>
      </c>
    </row>
    <row r="4428" spans="1:2">
      <c r="A4428" s="4">
        <v>4423</v>
      </c>
      <c r="B4428" s="6" t="str">
        <f>"201511006579"</f>
        <v>201511006579</v>
      </c>
    </row>
    <row r="4429" spans="1:2">
      <c r="A4429" s="4">
        <v>4424</v>
      </c>
      <c r="B4429" s="6" t="str">
        <f>"201511006587"</f>
        <v>201511006587</v>
      </c>
    </row>
    <row r="4430" spans="1:2">
      <c r="A4430" s="4">
        <v>4425</v>
      </c>
      <c r="B4430" s="6" t="str">
        <f>"201511006599"</f>
        <v>201511006599</v>
      </c>
    </row>
    <row r="4431" spans="1:2">
      <c r="A4431" s="4">
        <v>4426</v>
      </c>
      <c r="B4431" s="6" t="str">
        <f>"201511006602"</f>
        <v>201511006602</v>
      </c>
    </row>
    <row r="4432" spans="1:2">
      <c r="A4432" s="4">
        <v>4427</v>
      </c>
      <c r="B4432" s="6" t="str">
        <f>"201511006683"</f>
        <v>201511006683</v>
      </c>
    </row>
    <row r="4433" spans="1:2">
      <c r="A4433" s="4">
        <v>4428</v>
      </c>
      <c r="B4433" s="6" t="str">
        <f>"201511006755"</f>
        <v>201511006755</v>
      </c>
    </row>
    <row r="4434" spans="1:2">
      <c r="A4434" s="4">
        <v>4429</v>
      </c>
      <c r="B4434" s="6" t="str">
        <f>"201511006809"</f>
        <v>201511006809</v>
      </c>
    </row>
    <row r="4435" spans="1:2">
      <c r="A4435" s="4">
        <v>4430</v>
      </c>
      <c r="B4435" s="6" t="str">
        <f>"201511006817"</f>
        <v>201511006817</v>
      </c>
    </row>
    <row r="4436" spans="1:2">
      <c r="A4436" s="4">
        <v>4431</v>
      </c>
      <c r="B4436" s="6" t="str">
        <f>"201511006916"</f>
        <v>201511006916</v>
      </c>
    </row>
    <row r="4437" spans="1:2">
      <c r="A4437" s="4">
        <v>4432</v>
      </c>
      <c r="B4437" s="6" t="str">
        <f>"201511006918"</f>
        <v>201511006918</v>
      </c>
    </row>
    <row r="4438" spans="1:2">
      <c r="A4438" s="4">
        <v>4433</v>
      </c>
      <c r="B4438" s="6" t="str">
        <f>"201511006927"</f>
        <v>201511006927</v>
      </c>
    </row>
    <row r="4439" spans="1:2">
      <c r="A4439" s="4">
        <v>4434</v>
      </c>
      <c r="B4439" s="6" t="str">
        <f>"201511006933"</f>
        <v>201511006933</v>
      </c>
    </row>
    <row r="4440" spans="1:2">
      <c r="A4440" s="4">
        <v>4435</v>
      </c>
      <c r="B4440" s="6" t="str">
        <f>"201511007013"</f>
        <v>201511007013</v>
      </c>
    </row>
    <row r="4441" spans="1:2">
      <c r="A4441" s="4">
        <v>4436</v>
      </c>
      <c r="B4441" s="6" t="str">
        <f>"201511007029"</f>
        <v>201511007029</v>
      </c>
    </row>
    <row r="4442" spans="1:2">
      <c r="A4442" s="4">
        <v>4437</v>
      </c>
      <c r="B4442" s="6" t="str">
        <f>"201511007044"</f>
        <v>201511007044</v>
      </c>
    </row>
    <row r="4443" spans="1:2">
      <c r="A4443" s="4">
        <v>4438</v>
      </c>
      <c r="B4443" s="6" t="str">
        <f>"201511007222"</f>
        <v>201511007222</v>
      </c>
    </row>
    <row r="4444" spans="1:2">
      <c r="A4444" s="4">
        <v>4439</v>
      </c>
      <c r="B4444" s="6" t="str">
        <f>"201511007251"</f>
        <v>201511007251</v>
      </c>
    </row>
    <row r="4445" spans="1:2">
      <c r="A4445" s="4">
        <v>4440</v>
      </c>
      <c r="B4445" s="6" t="str">
        <f>"201511007327"</f>
        <v>201511007327</v>
      </c>
    </row>
    <row r="4446" spans="1:2">
      <c r="A4446" s="4">
        <v>4441</v>
      </c>
      <c r="B4446" s="6" t="str">
        <f>"201511007348"</f>
        <v>201511007348</v>
      </c>
    </row>
    <row r="4447" spans="1:2">
      <c r="A4447" s="4">
        <v>4442</v>
      </c>
      <c r="B4447" s="6" t="str">
        <f>"201511007407"</f>
        <v>201511007407</v>
      </c>
    </row>
    <row r="4448" spans="1:2">
      <c r="A4448" s="4">
        <v>4443</v>
      </c>
      <c r="B4448" s="6" t="str">
        <f>"201511007452"</f>
        <v>201511007452</v>
      </c>
    </row>
    <row r="4449" spans="1:2">
      <c r="A4449" s="4">
        <v>4444</v>
      </c>
      <c r="B4449" s="6" t="str">
        <f>"201511007480"</f>
        <v>201511007480</v>
      </c>
    </row>
    <row r="4450" spans="1:2">
      <c r="A4450" s="4">
        <v>4445</v>
      </c>
      <c r="B4450" s="6" t="str">
        <f>"201511007485"</f>
        <v>201511007485</v>
      </c>
    </row>
    <row r="4451" spans="1:2">
      <c r="A4451" s="4">
        <v>4446</v>
      </c>
      <c r="B4451" s="6" t="str">
        <f>"201511007490"</f>
        <v>201511007490</v>
      </c>
    </row>
    <row r="4452" spans="1:2">
      <c r="A4452" s="4">
        <v>4447</v>
      </c>
      <c r="B4452" s="6" t="str">
        <f>"201511007501"</f>
        <v>201511007501</v>
      </c>
    </row>
    <row r="4453" spans="1:2">
      <c r="A4453" s="4">
        <v>4448</v>
      </c>
      <c r="B4453" s="6" t="str">
        <f>"201511007527"</f>
        <v>201511007527</v>
      </c>
    </row>
    <row r="4454" spans="1:2">
      <c r="A4454" s="4">
        <v>4449</v>
      </c>
      <c r="B4454" s="6" t="str">
        <f>"201511007531"</f>
        <v>201511007531</v>
      </c>
    </row>
    <row r="4455" spans="1:2">
      <c r="A4455" s="4">
        <v>4450</v>
      </c>
      <c r="B4455" s="6" t="str">
        <f>"201511007574"</f>
        <v>201511007574</v>
      </c>
    </row>
    <row r="4456" spans="1:2">
      <c r="A4456" s="4">
        <v>4451</v>
      </c>
      <c r="B4456" s="6" t="str">
        <f>"201511007587"</f>
        <v>201511007587</v>
      </c>
    </row>
    <row r="4457" spans="1:2">
      <c r="A4457" s="4">
        <v>4452</v>
      </c>
      <c r="B4457" s="6" t="str">
        <f>"201511007607"</f>
        <v>201511007607</v>
      </c>
    </row>
    <row r="4458" spans="1:2">
      <c r="A4458" s="4">
        <v>4453</v>
      </c>
      <c r="B4458" s="6" t="str">
        <f>"201511007673"</f>
        <v>201511007673</v>
      </c>
    </row>
    <row r="4459" spans="1:2">
      <c r="A4459" s="4">
        <v>4454</v>
      </c>
      <c r="B4459" s="6" t="str">
        <f>"201511007725"</f>
        <v>201511007725</v>
      </c>
    </row>
    <row r="4460" spans="1:2">
      <c r="A4460" s="4">
        <v>4455</v>
      </c>
      <c r="B4460" s="6" t="str">
        <f>"201511007762"</f>
        <v>201511007762</v>
      </c>
    </row>
    <row r="4461" spans="1:2">
      <c r="A4461" s="4">
        <v>4456</v>
      </c>
      <c r="B4461" s="6" t="str">
        <f>"201511007766"</f>
        <v>201511007766</v>
      </c>
    </row>
    <row r="4462" spans="1:2">
      <c r="A4462" s="4">
        <v>4457</v>
      </c>
      <c r="B4462" s="6" t="str">
        <f>"201511007798"</f>
        <v>201511007798</v>
      </c>
    </row>
    <row r="4463" spans="1:2">
      <c r="A4463" s="4">
        <v>4458</v>
      </c>
      <c r="B4463" s="6" t="str">
        <f>"201511007799"</f>
        <v>201511007799</v>
      </c>
    </row>
    <row r="4464" spans="1:2">
      <c r="A4464" s="4">
        <v>4459</v>
      </c>
      <c r="B4464" s="6" t="str">
        <f>"201511007805"</f>
        <v>201511007805</v>
      </c>
    </row>
    <row r="4465" spans="1:2">
      <c r="A4465" s="4">
        <v>4460</v>
      </c>
      <c r="B4465" s="6" t="str">
        <f>"201511007815"</f>
        <v>201511007815</v>
      </c>
    </row>
    <row r="4466" spans="1:2">
      <c r="A4466" s="4">
        <v>4461</v>
      </c>
      <c r="B4466" s="6" t="str">
        <f>"201511007875"</f>
        <v>201511007875</v>
      </c>
    </row>
    <row r="4467" spans="1:2">
      <c r="A4467" s="4">
        <v>4462</v>
      </c>
      <c r="B4467" s="6" t="str">
        <f>"201511007881"</f>
        <v>201511007881</v>
      </c>
    </row>
    <row r="4468" spans="1:2">
      <c r="A4468" s="4">
        <v>4463</v>
      </c>
      <c r="B4468" s="6" t="str">
        <f>"201511008039"</f>
        <v>201511008039</v>
      </c>
    </row>
    <row r="4469" spans="1:2">
      <c r="A4469" s="4">
        <v>4464</v>
      </c>
      <c r="B4469" s="6" t="str">
        <f>"201511008070"</f>
        <v>201511008070</v>
      </c>
    </row>
    <row r="4470" spans="1:2">
      <c r="A4470" s="4">
        <v>4465</v>
      </c>
      <c r="B4470" s="6" t="str">
        <f>"201511008156"</f>
        <v>201511008156</v>
      </c>
    </row>
    <row r="4471" spans="1:2">
      <c r="A4471" s="4">
        <v>4466</v>
      </c>
      <c r="B4471" s="6" t="str">
        <f>"201511008163"</f>
        <v>201511008163</v>
      </c>
    </row>
    <row r="4472" spans="1:2">
      <c r="A4472" s="4">
        <v>4467</v>
      </c>
      <c r="B4472" s="6" t="str">
        <f>"201511008166"</f>
        <v>201511008166</v>
      </c>
    </row>
    <row r="4473" spans="1:2">
      <c r="A4473" s="4">
        <v>4468</v>
      </c>
      <c r="B4473" s="6" t="str">
        <f>"201511008225"</f>
        <v>201511008225</v>
      </c>
    </row>
    <row r="4474" spans="1:2">
      <c r="A4474" s="4">
        <v>4469</v>
      </c>
      <c r="B4474" s="6" t="str">
        <f>"201511008233"</f>
        <v>201511008233</v>
      </c>
    </row>
    <row r="4475" spans="1:2">
      <c r="A4475" s="4">
        <v>4470</v>
      </c>
      <c r="B4475" s="6" t="str">
        <f>"201511008286"</f>
        <v>201511008286</v>
      </c>
    </row>
    <row r="4476" spans="1:2">
      <c r="A4476" s="4">
        <v>4471</v>
      </c>
      <c r="B4476" s="6" t="str">
        <f>"201511008364"</f>
        <v>201511008364</v>
      </c>
    </row>
    <row r="4477" spans="1:2">
      <c r="A4477" s="4">
        <v>4472</v>
      </c>
      <c r="B4477" s="6" t="str">
        <f>"201511008386"</f>
        <v>201511008386</v>
      </c>
    </row>
    <row r="4478" spans="1:2">
      <c r="A4478" s="4">
        <v>4473</v>
      </c>
      <c r="B4478" s="6" t="str">
        <f>"201511008434"</f>
        <v>201511008434</v>
      </c>
    </row>
    <row r="4479" spans="1:2">
      <c r="A4479" s="4">
        <v>4474</v>
      </c>
      <c r="B4479" s="6" t="str">
        <f>"201511008438"</f>
        <v>201511008438</v>
      </c>
    </row>
    <row r="4480" spans="1:2">
      <c r="A4480" s="4">
        <v>4475</v>
      </c>
      <c r="B4480" s="6" t="str">
        <f>"201511008474"</f>
        <v>201511008474</v>
      </c>
    </row>
    <row r="4481" spans="1:2">
      <c r="A4481" s="4">
        <v>4476</v>
      </c>
      <c r="B4481" s="6" t="str">
        <f>"201511008480"</f>
        <v>201511008480</v>
      </c>
    </row>
    <row r="4482" spans="1:2">
      <c r="A4482" s="4">
        <v>4477</v>
      </c>
      <c r="B4482" s="6" t="str">
        <f>"201511008484"</f>
        <v>201511008484</v>
      </c>
    </row>
    <row r="4483" spans="1:2">
      <c r="A4483" s="4">
        <v>4478</v>
      </c>
      <c r="B4483" s="6" t="str">
        <f>"201511008486"</f>
        <v>201511008486</v>
      </c>
    </row>
    <row r="4484" spans="1:2">
      <c r="A4484" s="4">
        <v>4479</v>
      </c>
      <c r="B4484" s="6" t="str">
        <f>"201511008541"</f>
        <v>201511008541</v>
      </c>
    </row>
    <row r="4485" spans="1:2">
      <c r="A4485" s="4">
        <v>4480</v>
      </c>
      <c r="B4485" s="6" t="str">
        <f>"201511008563"</f>
        <v>201511008563</v>
      </c>
    </row>
    <row r="4486" spans="1:2">
      <c r="A4486" s="4">
        <v>4481</v>
      </c>
      <c r="B4486" s="6" t="str">
        <f>"201511008596"</f>
        <v>201511008596</v>
      </c>
    </row>
    <row r="4487" spans="1:2">
      <c r="A4487" s="4">
        <v>4482</v>
      </c>
      <c r="B4487" s="6" t="str">
        <f>"201511008597"</f>
        <v>201511008597</v>
      </c>
    </row>
    <row r="4488" spans="1:2">
      <c r="A4488" s="4">
        <v>4483</v>
      </c>
      <c r="B4488" s="6" t="str">
        <f>"201511008625"</f>
        <v>201511008625</v>
      </c>
    </row>
    <row r="4489" spans="1:2">
      <c r="A4489" s="4">
        <v>4484</v>
      </c>
      <c r="B4489" s="6" t="str">
        <f>"201511008629"</f>
        <v>201511008629</v>
      </c>
    </row>
    <row r="4490" spans="1:2">
      <c r="A4490" s="4">
        <v>4485</v>
      </c>
      <c r="B4490" s="6" t="str">
        <f>"201511008793"</f>
        <v>201511008793</v>
      </c>
    </row>
    <row r="4491" spans="1:2">
      <c r="A4491" s="4">
        <v>4486</v>
      </c>
      <c r="B4491" s="6" t="str">
        <f>"201511008826"</f>
        <v>201511008826</v>
      </c>
    </row>
    <row r="4492" spans="1:2">
      <c r="A4492" s="4">
        <v>4487</v>
      </c>
      <c r="B4492" s="6" t="str">
        <f>"201511008877"</f>
        <v>201511008877</v>
      </c>
    </row>
    <row r="4493" spans="1:2">
      <c r="A4493" s="4">
        <v>4488</v>
      </c>
      <c r="B4493" s="6" t="str">
        <f>"201511008881"</f>
        <v>201511008881</v>
      </c>
    </row>
    <row r="4494" spans="1:2">
      <c r="A4494" s="4">
        <v>4489</v>
      </c>
      <c r="B4494" s="6" t="str">
        <f>"201511008890"</f>
        <v>201511008890</v>
      </c>
    </row>
    <row r="4495" spans="1:2">
      <c r="A4495" s="4">
        <v>4490</v>
      </c>
      <c r="B4495" s="6" t="str">
        <f>"201511008898"</f>
        <v>201511008898</v>
      </c>
    </row>
    <row r="4496" spans="1:2">
      <c r="A4496" s="4">
        <v>4491</v>
      </c>
      <c r="B4496" s="6" t="str">
        <f>"201511008924"</f>
        <v>201511008924</v>
      </c>
    </row>
    <row r="4497" spans="1:2">
      <c r="A4497" s="4">
        <v>4492</v>
      </c>
      <c r="B4497" s="6" t="str">
        <f>"201511008932"</f>
        <v>201511008932</v>
      </c>
    </row>
    <row r="4498" spans="1:2">
      <c r="A4498" s="4">
        <v>4493</v>
      </c>
      <c r="B4498" s="6" t="str">
        <f>"201511008936"</f>
        <v>201511008936</v>
      </c>
    </row>
    <row r="4499" spans="1:2">
      <c r="A4499" s="4">
        <v>4494</v>
      </c>
      <c r="B4499" s="6" t="str">
        <f>"201511008977"</f>
        <v>201511008977</v>
      </c>
    </row>
    <row r="4500" spans="1:2">
      <c r="A4500" s="4">
        <v>4495</v>
      </c>
      <c r="B4500" s="6" t="str">
        <f>"201511008987"</f>
        <v>201511008987</v>
      </c>
    </row>
    <row r="4501" spans="1:2">
      <c r="A4501" s="4">
        <v>4496</v>
      </c>
      <c r="B4501" s="6" t="str">
        <f>"201511008997"</f>
        <v>201511008997</v>
      </c>
    </row>
    <row r="4502" spans="1:2">
      <c r="A4502" s="4">
        <v>4497</v>
      </c>
      <c r="B4502" s="6" t="str">
        <f>"201511009001"</f>
        <v>201511009001</v>
      </c>
    </row>
    <row r="4503" spans="1:2">
      <c r="A4503" s="4">
        <v>4498</v>
      </c>
      <c r="B4503" s="6" t="str">
        <f>"201511009042"</f>
        <v>201511009042</v>
      </c>
    </row>
    <row r="4504" spans="1:2">
      <c r="A4504" s="4">
        <v>4499</v>
      </c>
      <c r="B4504" s="6" t="str">
        <f>"201511009061"</f>
        <v>201511009061</v>
      </c>
    </row>
    <row r="4505" spans="1:2">
      <c r="A4505" s="4">
        <v>4500</v>
      </c>
      <c r="B4505" s="6" t="str">
        <f>"201511009067"</f>
        <v>201511009067</v>
      </c>
    </row>
    <row r="4506" spans="1:2">
      <c r="A4506" s="4">
        <v>4501</v>
      </c>
      <c r="B4506" s="6" t="str">
        <f>"201511009099"</f>
        <v>201511009099</v>
      </c>
    </row>
    <row r="4507" spans="1:2">
      <c r="A4507" s="4">
        <v>4502</v>
      </c>
      <c r="B4507" s="6" t="str">
        <f>"201511009158"</f>
        <v>201511009158</v>
      </c>
    </row>
    <row r="4508" spans="1:2">
      <c r="A4508" s="4">
        <v>4503</v>
      </c>
      <c r="B4508" s="6" t="str">
        <f>"201511009198"</f>
        <v>201511009198</v>
      </c>
    </row>
    <row r="4509" spans="1:2">
      <c r="A4509" s="4">
        <v>4504</v>
      </c>
      <c r="B4509" s="6" t="str">
        <f>"201511009205"</f>
        <v>201511009205</v>
      </c>
    </row>
    <row r="4510" spans="1:2">
      <c r="A4510" s="4">
        <v>4505</v>
      </c>
      <c r="B4510" s="6" t="str">
        <f>"201511009276"</f>
        <v>201511009276</v>
      </c>
    </row>
    <row r="4511" spans="1:2">
      <c r="A4511" s="4">
        <v>4506</v>
      </c>
      <c r="B4511" s="6" t="str">
        <f>"201511009310"</f>
        <v>201511009310</v>
      </c>
    </row>
    <row r="4512" spans="1:2">
      <c r="A4512" s="4">
        <v>4507</v>
      </c>
      <c r="B4512" s="6" t="str">
        <f>"201511009339"</f>
        <v>201511009339</v>
      </c>
    </row>
    <row r="4513" spans="1:2">
      <c r="A4513" s="4">
        <v>4508</v>
      </c>
      <c r="B4513" s="6" t="str">
        <f>"201511009373"</f>
        <v>201511009373</v>
      </c>
    </row>
    <row r="4514" spans="1:2">
      <c r="A4514" s="4">
        <v>4509</v>
      </c>
      <c r="B4514" s="6" t="str">
        <f>"201511009395"</f>
        <v>201511009395</v>
      </c>
    </row>
    <row r="4515" spans="1:2">
      <c r="A4515" s="4">
        <v>4510</v>
      </c>
      <c r="B4515" s="6" t="str">
        <f>"201511009401"</f>
        <v>201511009401</v>
      </c>
    </row>
    <row r="4516" spans="1:2">
      <c r="A4516" s="4">
        <v>4511</v>
      </c>
      <c r="B4516" s="6" t="str">
        <f>"201511009405"</f>
        <v>201511009405</v>
      </c>
    </row>
    <row r="4517" spans="1:2">
      <c r="A4517" s="4">
        <v>4512</v>
      </c>
      <c r="B4517" s="6" t="str">
        <f>"201511009413"</f>
        <v>201511009413</v>
      </c>
    </row>
    <row r="4518" spans="1:2">
      <c r="A4518" s="4">
        <v>4513</v>
      </c>
      <c r="B4518" s="6" t="str">
        <f>"201511009446"</f>
        <v>201511009446</v>
      </c>
    </row>
    <row r="4519" spans="1:2">
      <c r="A4519" s="4">
        <v>4514</v>
      </c>
      <c r="B4519" s="6" t="str">
        <f>"201511009491"</f>
        <v>201511009491</v>
      </c>
    </row>
    <row r="4520" spans="1:2">
      <c r="A4520" s="4">
        <v>4515</v>
      </c>
      <c r="B4520" s="6" t="str">
        <f>"201511009521"</f>
        <v>201511009521</v>
      </c>
    </row>
    <row r="4521" spans="1:2">
      <c r="A4521" s="4">
        <v>4516</v>
      </c>
      <c r="B4521" s="6" t="str">
        <f>"201511009584"</f>
        <v>201511009584</v>
      </c>
    </row>
    <row r="4522" spans="1:2">
      <c r="A4522" s="4">
        <v>4517</v>
      </c>
      <c r="B4522" s="6" t="str">
        <f>"201511009589"</f>
        <v>201511009589</v>
      </c>
    </row>
    <row r="4523" spans="1:2">
      <c r="A4523" s="4">
        <v>4518</v>
      </c>
      <c r="B4523" s="6" t="str">
        <f>"201511009594"</f>
        <v>201511009594</v>
      </c>
    </row>
    <row r="4524" spans="1:2">
      <c r="A4524" s="4">
        <v>4519</v>
      </c>
      <c r="B4524" s="6" t="str">
        <f>"201511009596"</f>
        <v>201511009596</v>
      </c>
    </row>
    <row r="4525" spans="1:2">
      <c r="A4525" s="4">
        <v>4520</v>
      </c>
      <c r="B4525" s="6" t="str">
        <f>"201511009604"</f>
        <v>201511009604</v>
      </c>
    </row>
    <row r="4526" spans="1:2">
      <c r="A4526" s="4">
        <v>4521</v>
      </c>
      <c r="B4526" s="6" t="str">
        <f>"201511009619"</f>
        <v>201511009619</v>
      </c>
    </row>
    <row r="4527" spans="1:2">
      <c r="A4527" s="4">
        <v>4522</v>
      </c>
      <c r="B4527" s="6" t="str">
        <f>"201511009672"</f>
        <v>201511009672</v>
      </c>
    </row>
    <row r="4528" spans="1:2">
      <c r="A4528" s="4">
        <v>4523</v>
      </c>
      <c r="B4528" s="6" t="str">
        <f>"201511009781"</f>
        <v>201511009781</v>
      </c>
    </row>
    <row r="4529" spans="1:2">
      <c r="A4529" s="4">
        <v>4524</v>
      </c>
      <c r="B4529" s="6" t="str">
        <f>"201511009782"</f>
        <v>201511009782</v>
      </c>
    </row>
    <row r="4530" spans="1:2">
      <c r="A4530" s="4">
        <v>4525</v>
      </c>
      <c r="B4530" s="6" t="str">
        <f>"201511009829"</f>
        <v>201511009829</v>
      </c>
    </row>
    <row r="4531" spans="1:2">
      <c r="A4531" s="4">
        <v>4526</v>
      </c>
      <c r="B4531" s="6" t="str">
        <f>"201511009830"</f>
        <v>201511009830</v>
      </c>
    </row>
    <row r="4532" spans="1:2">
      <c r="A4532" s="4">
        <v>4527</v>
      </c>
      <c r="B4532" s="6" t="str">
        <f>"201511009950"</f>
        <v>201511009950</v>
      </c>
    </row>
    <row r="4533" spans="1:2">
      <c r="A4533" s="4">
        <v>4528</v>
      </c>
      <c r="B4533" s="6" t="str">
        <f>"201511009961"</f>
        <v>201511009961</v>
      </c>
    </row>
    <row r="4534" spans="1:2">
      <c r="A4534" s="4">
        <v>4529</v>
      </c>
      <c r="B4534" s="6" t="str">
        <f>"201511009979"</f>
        <v>201511009979</v>
      </c>
    </row>
    <row r="4535" spans="1:2">
      <c r="A4535" s="4">
        <v>4530</v>
      </c>
      <c r="B4535" s="6" t="str">
        <f>"201511010066"</f>
        <v>201511010066</v>
      </c>
    </row>
    <row r="4536" spans="1:2">
      <c r="A4536" s="4">
        <v>4531</v>
      </c>
      <c r="B4536" s="6" t="str">
        <f>"201511010077"</f>
        <v>201511010077</v>
      </c>
    </row>
    <row r="4537" spans="1:2">
      <c r="A4537" s="4">
        <v>4532</v>
      </c>
      <c r="B4537" s="6" t="str">
        <f>"201511010117"</f>
        <v>201511010117</v>
      </c>
    </row>
    <row r="4538" spans="1:2">
      <c r="A4538" s="4">
        <v>4533</v>
      </c>
      <c r="B4538" s="6" t="str">
        <f>"201511010129"</f>
        <v>201511010129</v>
      </c>
    </row>
    <row r="4539" spans="1:2">
      <c r="A4539" s="4">
        <v>4534</v>
      </c>
      <c r="B4539" s="6" t="str">
        <f>"201511010135"</f>
        <v>201511010135</v>
      </c>
    </row>
    <row r="4540" spans="1:2">
      <c r="A4540" s="4">
        <v>4535</v>
      </c>
      <c r="B4540" s="6" t="str">
        <f>"201511010137"</f>
        <v>201511010137</v>
      </c>
    </row>
    <row r="4541" spans="1:2">
      <c r="A4541" s="4">
        <v>4536</v>
      </c>
      <c r="B4541" s="6" t="str">
        <f>"201511010198"</f>
        <v>201511010198</v>
      </c>
    </row>
    <row r="4542" spans="1:2">
      <c r="A4542" s="4">
        <v>4537</v>
      </c>
      <c r="B4542" s="6" t="str">
        <f>"201511010225"</f>
        <v>201511010225</v>
      </c>
    </row>
    <row r="4543" spans="1:2">
      <c r="A4543" s="4">
        <v>4538</v>
      </c>
      <c r="B4543" s="6" t="str">
        <f>"201511010239"</f>
        <v>201511010239</v>
      </c>
    </row>
    <row r="4544" spans="1:2">
      <c r="A4544" s="4">
        <v>4539</v>
      </c>
      <c r="B4544" s="6" t="str">
        <f>"201511010247"</f>
        <v>201511010247</v>
      </c>
    </row>
    <row r="4545" spans="1:2">
      <c r="A4545" s="4">
        <v>4540</v>
      </c>
      <c r="B4545" s="6" t="str">
        <f>"201511010249"</f>
        <v>201511010249</v>
      </c>
    </row>
    <row r="4546" spans="1:2">
      <c r="A4546" s="4">
        <v>4541</v>
      </c>
      <c r="B4546" s="6" t="str">
        <f>"201511010254"</f>
        <v>201511010254</v>
      </c>
    </row>
    <row r="4547" spans="1:2">
      <c r="A4547" s="4">
        <v>4542</v>
      </c>
      <c r="B4547" s="6" t="str">
        <f>"201511010271"</f>
        <v>201511010271</v>
      </c>
    </row>
    <row r="4548" spans="1:2">
      <c r="A4548" s="4">
        <v>4543</v>
      </c>
      <c r="B4548" s="6" t="str">
        <f>"201511010272"</f>
        <v>201511010272</v>
      </c>
    </row>
    <row r="4549" spans="1:2">
      <c r="A4549" s="4">
        <v>4544</v>
      </c>
      <c r="B4549" s="6" t="str">
        <f>"201511010280"</f>
        <v>201511010280</v>
      </c>
    </row>
    <row r="4550" spans="1:2">
      <c r="A4550" s="4">
        <v>4545</v>
      </c>
      <c r="B4550" s="6" t="str">
        <f>"201511010283"</f>
        <v>201511010283</v>
      </c>
    </row>
    <row r="4551" spans="1:2">
      <c r="A4551" s="4">
        <v>4546</v>
      </c>
      <c r="B4551" s="6" t="str">
        <f>"201511010293"</f>
        <v>201511010293</v>
      </c>
    </row>
    <row r="4552" spans="1:2">
      <c r="A4552" s="4">
        <v>4547</v>
      </c>
      <c r="B4552" s="6" t="str">
        <f>"201511010364"</f>
        <v>201511010364</v>
      </c>
    </row>
    <row r="4553" spans="1:2">
      <c r="A4553" s="4">
        <v>4548</v>
      </c>
      <c r="B4553" s="6" t="str">
        <f>"201511010395"</f>
        <v>201511010395</v>
      </c>
    </row>
    <row r="4554" spans="1:2">
      <c r="A4554" s="4">
        <v>4549</v>
      </c>
      <c r="B4554" s="6" t="str">
        <f>"201511010411"</f>
        <v>201511010411</v>
      </c>
    </row>
    <row r="4555" spans="1:2">
      <c r="A4555" s="4">
        <v>4550</v>
      </c>
      <c r="B4555" s="6" t="str">
        <f>"201511010534"</f>
        <v>201511010534</v>
      </c>
    </row>
    <row r="4556" spans="1:2">
      <c r="A4556" s="4">
        <v>4551</v>
      </c>
      <c r="B4556" s="6" t="str">
        <f>"201511010546"</f>
        <v>201511010546</v>
      </c>
    </row>
    <row r="4557" spans="1:2">
      <c r="A4557" s="4">
        <v>4552</v>
      </c>
      <c r="B4557" s="6" t="str">
        <f>"201511010611"</f>
        <v>201511010611</v>
      </c>
    </row>
    <row r="4558" spans="1:2">
      <c r="A4558" s="4">
        <v>4553</v>
      </c>
      <c r="B4558" s="6" t="str">
        <f>"201511010721"</f>
        <v>201511010721</v>
      </c>
    </row>
    <row r="4559" spans="1:2">
      <c r="A4559" s="4">
        <v>4554</v>
      </c>
      <c r="B4559" s="6" t="str">
        <f>"201511010739"</f>
        <v>201511010739</v>
      </c>
    </row>
    <row r="4560" spans="1:2">
      <c r="A4560" s="4">
        <v>4555</v>
      </c>
      <c r="B4560" s="6" t="str">
        <f>"201511010747"</f>
        <v>201511010747</v>
      </c>
    </row>
    <row r="4561" spans="1:2">
      <c r="A4561" s="4">
        <v>4556</v>
      </c>
      <c r="B4561" s="6" t="str">
        <f>"201511010769"</f>
        <v>201511010769</v>
      </c>
    </row>
    <row r="4562" spans="1:2">
      <c r="A4562" s="4">
        <v>4557</v>
      </c>
      <c r="B4562" s="6" t="str">
        <f>"201511010815"</f>
        <v>201511010815</v>
      </c>
    </row>
    <row r="4563" spans="1:2">
      <c r="A4563" s="4">
        <v>4558</v>
      </c>
      <c r="B4563" s="6" t="str">
        <f>"201511010875"</f>
        <v>201511010875</v>
      </c>
    </row>
    <row r="4564" spans="1:2">
      <c r="A4564" s="4">
        <v>4559</v>
      </c>
      <c r="B4564" s="6" t="str">
        <f>"201511010891"</f>
        <v>201511010891</v>
      </c>
    </row>
    <row r="4565" spans="1:2">
      <c r="A4565" s="4">
        <v>4560</v>
      </c>
      <c r="B4565" s="6" t="str">
        <f>"201511010916"</f>
        <v>201511010916</v>
      </c>
    </row>
    <row r="4566" spans="1:2">
      <c r="A4566" s="4">
        <v>4561</v>
      </c>
      <c r="B4566" s="6" t="str">
        <f>"201511010971"</f>
        <v>201511010971</v>
      </c>
    </row>
    <row r="4567" spans="1:2">
      <c r="A4567" s="4">
        <v>4562</v>
      </c>
      <c r="B4567" s="6" t="str">
        <f>"201511010991"</f>
        <v>201511010991</v>
      </c>
    </row>
    <row r="4568" spans="1:2">
      <c r="A4568" s="4">
        <v>4563</v>
      </c>
      <c r="B4568" s="6" t="str">
        <f>"201511011004"</f>
        <v>201511011004</v>
      </c>
    </row>
    <row r="4569" spans="1:2">
      <c r="A4569" s="4">
        <v>4564</v>
      </c>
      <c r="B4569" s="6" t="str">
        <f>"201511011005"</f>
        <v>201511011005</v>
      </c>
    </row>
    <row r="4570" spans="1:2">
      <c r="A4570" s="4">
        <v>4565</v>
      </c>
      <c r="B4570" s="6" t="str">
        <f>"201511011016"</f>
        <v>201511011016</v>
      </c>
    </row>
    <row r="4571" spans="1:2">
      <c r="A4571" s="4">
        <v>4566</v>
      </c>
      <c r="B4571" s="6" t="str">
        <f>"201511011144"</f>
        <v>201511011144</v>
      </c>
    </row>
    <row r="4572" spans="1:2">
      <c r="A4572" s="4">
        <v>4567</v>
      </c>
      <c r="B4572" s="6" t="str">
        <f>"201511011149"</f>
        <v>201511011149</v>
      </c>
    </row>
    <row r="4573" spans="1:2">
      <c r="A4573" s="4">
        <v>4568</v>
      </c>
      <c r="B4573" s="6" t="str">
        <f>"201511011160"</f>
        <v>201511011160</v>
      </c>
    </row>
    <row r="4574" spans="1:2">
      <c r="A4574" s="4">
        <v>4569</v>
      </c>
      <c r="B4574" s="6" t="str">
        <f>"201511011198"</f>
        <v>201511011198</v>
      </c>
    </row>
    <row r="4575" spans="1:2">
      <c r="A4575" s="4">
        <v>4570</v>
      </c>
      <c r="B4575" s="6" t="str">
        <f>"201511011201"</f>
        <v>201511011201</v>
      </c>
    </row>
    <row r="4576" spans="1:2">
      <c r="A4576" s="4">
        <v>4571</v>
      </c>
      <c r="B4576" s="6" t="str">
        <f>"201511011279"</f>
        <v>201511011279</v>
      </c>
    </row>
    <row r="4577" spans="1:2">
      <c r="A4577" s="4">
        <v>4572</v>
      </c>
      <c r="B4577" s="6" t="str">
        <f>"201511011308"</f>
        <v>201511011308</v>
      </c>
    </row>
    <row r="4578" spans="1:2">
      <c r="A4578" s="4">
        <v>4573</v>
      </c>
      <c r="B4578" s="6" t="str">
        <f>"201511011312"</f>
        <v>201511011312</v>
      </c>
    </row>
    <row r="4579" spans="1:2">
      <c r="A4579" s="4">
        <v>4574</v>
      </c>
      <c r="B4579" s="6" t="str">
        <f>"201511011319"</f>
        <v>201511011319</v>
      </c>
    </row>
    <row r="4580" spans="1:2">
      <c r="A4580" s="4">
        <v>4575</v>
      </c>
      <c r="B4580" s="6" t="str">
        <f>"201511011325"</f>
        <v>201511011325</v>
      </c>
    </row>
    <row r="4581" spans="1:2">
      <c r="A4581" s="4">
        <v>4576</v>
      </c>
      <c r="B4581" s="6" t="str">
        <f>"201511011335"</f>
        <v>201511011335</v>
      </c>
    </row>
    <row r="4582" spans="1:2">
      <c r="A4582" s="4">
        <v>4577</v>
      </c>
      <c r="B4582" s="6" t="str">
        <f>"201511011364"</f>
        <v>201511011364</v>
      </c>
    </row>
    <row r="4583" spans="1:2">
      <c r="A4583" s="4">
        <v>4578</v>
      </c>
      <c r="B4583" s="6" t="str">
        <f>"201511011404"</f>
        <v>201511011404</v>
      </c>
    </row>
    <row r="4584" spans="1:2">
      <c r="A4584" s="4">
        <v>4579</v>
      </c>
      <c r="B4584" s="6" t="str">
        <f>"201511011430"</f>
        <v>201511011430</v>
      </c>
    </row>
    <row r="4585" spans="1:2">
      <c r="A4585" s="4">
        <v>4580</v>
      </c>
      <c r="B4585" s="6" t="str">
        <f>"201511011460"</f>
        <v>201511011460</v>
      </c>
    </row>
    <row r="4586" spans="1:2">
      <c r="A4586" s="4">
        <v>4581</v>
      </c>
      <c r="B4586" s="6" t="str">
        <f>"201511011494"</f>
        <v>201511011494</v>
      </c>
    </row>
    <row r="4587" spans="1:2">
      <c r="A4587" s="4">
        <v>4582</v>
      </c>
      <c r="B4587" s="6" t="str">
        <f>"201511011506"</f>
        <v>201511011506</v>
      </c>
    </row>
    <row r="4588" spans="1:2">
      <c r="A4588" s="4">
        <v>4583</v>
      </c>
      <c r="B4588" s="6" t="str">
        <f>"201511011584"</f>
        <v>201511011584</v>
      </c>
    </row>
    <row r="4589" spans="1:2">
      <c r="A4589" s="4">
        <v>4584</v>
      </c>
      <c r="B4589" s="6" t="str">
        <f>"201511011589"</f>
        <v>201511011589</v>
      </c>
    </row>
    <row r="4590" spans="1:2">
      <c r="A4590" s="4">
        <v>4585</v>
      </c>
      <c r="B4590" s="6" t="str">
        <f>"201511011591"</f>
        <v>201511011591</v>
      </c>
    </row>
    <row r="4591" spans="1:2">
      <c r="A4591" s="4">
        <v>4586</v>
      </c>
      <c r="B4591" s="6" t="str">
        <f>"201511011643"</f>
        <v>201511011643</v>
      </c>
    </row>
    <row r="4592" spans="1:2">
      <c r="A4592" s="4">
        <v>4587</v>
      </c>
      <c r="B4592" s="6" t="str">
        <f>"201511011691"</f>
        <v>201511011691</v>
      </c>
    </row>
    <row r="4593" spans="1:2">
      <c r="A4593" s="4">
        <v>4588</v>
      </c>
      <c r="B4593" s="6" t="str">
        <f>"201511011692"</f>
        <v>201511011692</v>
      </c>
    </row>
    <row r="4594" spans="1:2">
      <c r="A4594" s="4">
        <v>4589</v>
      </c>
      <c r="B4594" s="6" t="str">
        <f>"201511011700"</f>
        <v>201511011700</v>
      </c>
    </row>
    <row r="4595" spans="1:2">
      <c r="A4595" s="4">
        <v>4590</v>
      </c>
      <c r="B4595" s="6" t="str">
        <f>"201511011705"</f>
        <v>201511011705</v>
      </c>
    </row>
    <row r="4596" spans="1:2">
      <c r="A4596" s="4">
        <v>4591</v>
      </c>
      <c r="B4596" s="6" t="str">
        <f>"201511011706"</f>
        <v>201511011706</v>
      </c>
    </row>
    <row r="4597" spans="1:2">
      <c r="A4597" s="4">
        <v>4592</v>
      </c>
      <c r="B4597" s="6" t="str">
        <f>"201511011714"</f>
        <v>201511011714</v>
      </c>
    </row>
    <row r="4598" spans="1:2">
      <c r="A4598" s="4">
        <v>4593</v>
      </c>
      <c r="B4598" s="6" t="str">
        <f>"201511011716"</f>
        <v>201511011716</v>
      </c>
    </row>
    <row r="4599" spans="1:2">
      <c r="A4599" s="4">
        <v>4594</v>
      </c>
      <c r="B4599" s="6" t="str">
        <f>"201511011720"</f>
        <v>201511011720</v>
      </c>
    </row>
    <row r="4600" spans="1:2">
      <c r="A4600" s="4">
        <v>4595</v>
      </c>
      <c r="B4600" s="6" t="str">
        <f>"201511011795"</f>
        <v>201511011795</v>
      </c>
    </row>
    <row r="4601" spans="1:2">
      <c r="A4601" s="4">
        <v>4596</v>
      </c>
      <c r="B4601" s="6" t="str">
        <f>"201511011874"</f>
        <v>201511011874</v>
      </c>
    </row>
    <row r="4602" spans="1:2">
      <c r="A4602" s="4">
        <v>4597</v>
      </c>
      <c r="B4602" s="6" t="str">
        <f>"201511011901"</f>
        <v>201511011901</v>
      </c>
    </row>
    <row r="4603" spans="1:2">
      <c r="A4603" s="4">
        <v>4598</v>
      </c>
      <c r="B4603" s="6" t="str">
        <f>"201511012010"</f>
        <v>201511012010</v>
      </c>
    </row>
    <row r="4604" spans="1:2">
      <c r="A4604" s="4">
        <v>4599</v>
      </c>
      <c r="B4604" s="6" t="str">
        <f>"201511012021"</f>
        <v>201511012021</v>
      </c>
    </row>
    <row r="4605" spans="1:2">
      <c r="A4605" s="4">
        <v>4600</v>
      </c>
      <c r="B4605" s="6" t="str">
        <f>"201511012145"</f>
        <v>201511012145</v>
      </c>
    </row>
    <row r="4606" spans="1:2">
      <c r="A4606" s="4">
        <v>4601</v>
      </c>
      <c r="B4606" s="6" t="str">
        <f>"201511012277"</f>
        <v>201511012277</v>
      </c>
    </row>
    <row r="4607" spans="1:2">
      <c r="A4607" s="4">
        <v>4602</v>
      </c>
      <c r="B4607" s="6" t="str">
        <f>"201511012282"</f>
        <v>201511012282</v>
      </c>
    </row>
    <row r="4608" spans="1:2">
      <c r="A4608" s="4">
        <v>4603</v>
      </c>
      <c r="B4608" s="6" t="str">
        <f>"201511012300"</f>
        <v>201511012300</v>
      </c>
    </row>
    <row r="4609" spans="1:2">
      <c r="A4609" s="4">
        <v>4604</v>
      </c>
      <c r="B4609" s="6" t="str">
        <f>"201511012312"</f>
        <v>201511012312</v>
      </c>
    </row>
    <row r="4610" spans="1:2">
      <c r="A4610" s="4">
        <v>4605</v>
      </c>
      <c r="B4610" s="6" t="str">
        <f>"201511012321"</f>
        <v>201511012321</v>
      </c>
    </row>
    <row r="4611" spans="1:2">
      <c r="A4611" s="4">
        <v>4606</v>
      </c>
      <c r="B4611" s="6" t="str">
        <f>"201511012325"</f>
        <v>201511012325</v>
      </c>
    </row>
    <row r="4612" spans="1:2">
      <c r="A4612" s="4">
        <v>4607</v>
      </c>
      <c r="B4612" s="6" t="str">
        <f>"201511012338"</f>
        <v>201511012338</v>
      </c>
    </row>
    <row r="4613" spans="1:2">
      <c r="A4613" s="4">
        <v>4608</v>
      </c>
      <c r="B4613" s="6" t="str">
        <f>"201511012349"</f>
        <v>201511012349</v>
      </c>
    </row>
    <row r="4614" spans="1:2">
      <c r="A4614" s="4">
        <v>4609</v>
      </c>
      <c r="B4614" s="6" t="str">
        <f>"201511012365"</f>
        <v>201511012365</v>
      </c>
    </row>
    <row r="4615" spans="1:2">
      <c r="A4615" s="4">
        <v>4610</v>
      </c>
      <c r="B4615" s="6" t="str">
        <f>"201511012401"</f>
        <v>201511012401</v>
      </c>
    </row>
    <row r="4616" spans="1:2">
      <c r="A4616" s="4">
        <v>4611</v>
      </c>
      <c r="B4616" s="6" t="str">
        <f>"201511012428"</f>
        <v>201511012428</v>
      </c>
    </row>
    <row r="4617" spans="1:2">
      <c r="A4617" s="4">
        <v>4612</v>
      </c>
      <c r="B4617" s="6" t="str">
        <f>"201511012429"</f>
        <v>201511012429</v>
      </c>
    </row>
    <row r="4618" spans="1:2">
      <c r="A4618" s="4">
        <v>4613</v>
      </c>
      <c r="B4618" s="6" t="str">
        <f>"201511012436"</f>
        <v>201511012436</v>
      </c>
    </row>
    <row r="4619" spans="1:2">
      <c r="A4619" s="4">
        <v>4614</v>
      </c>
      <c r="B4619" s="6" t="str">
        <f>"201511012491"</f>
        <v>201511012491</v>
      </c>
    </row>
    <row r="4620" spans="1:2">
      <c r="A4620" s="4">
        <v>4615</v>
      </c>
      <c r="B4620" s="6" t="str">
        <f>"201511012511"</f>
        <v>201511012511</v>
      </c>
    </row>
    <row r="4621" spans="1:2">
      <c r="A4621" s="4">
        <v>4616</v>
      </c>
      <c r="B4621" s="6" t="str">
        <f>"201511012541"</f>
        <v>201511012541</v>
      </c>
    </row>
    <row r="4622" spans="1:2">
      <c r="A4622" s="4">
        <v>4617</v>
      </c>
      <c r="B4622" s="6" t="str">
        <f>"201511012556"</f>
        <v>201511012556</v>
      </c>
    </row>
    <row r="4623" spans="1:2">
      <c r="A4623" s="4">
        <v>4618</v>
      </c>
      <c r="B4623" s="6" t="str">
        <f>"201511012588"</f>
        <v>201511012588</v>
      </c>
    </row>
    <row r="4624" spans="1:2">
      <c r="A4624" s="4">
        <v>4619</v>
      </c>
      <c r="B4624" s="6" t="str">
        <f>"201511012620"</f>
        <v>201511012620</v>
      </c>
    </row>
    <row r="4625" spans="1:2">
      <c r="A4625" s="4">
        <v>4620</v>
      </c>
      <c r="B4625" s="6" t="str">
        <f>"201511012622"</f>
        <v>201511012622</v>
      </c>
    </row>
    <row r="4626" spans="1:2">
      <c r="A4626" s="4">
        <v>4621</v>
      </c>
      <c r="B4626" s="6" t="str">
        <f>"201511012645"</f>
        <v>201511012645</v>
      </c>
    </row>
    <row r="4627" spans="1:2">
      <c r="A4627" s="4">
        <v>4622</v>
      </c>
      <c r="B4627" s="6" t="str">
        <f>"201511012667"</f>
        <v>201511012667</v>
      </c>
    </row>
    <row r="4628" spans="1:2">
      <c r="A4628" s="4">
        <v>4623</v>
      </c>
      <c r="B4628" s="6" t="str">
        <f>"201511012686"</f>
        <v>201511012686</v>
      </c>
    </row>
    <row r="4629" spans="1:2">
      <c r="A4629" s="4">
        <v>4624</v>
      </c>
      <c r="B4629" s="6" t="str">
        <f>"201511012702"</f>
        <v>201511012702</v>
      </c>
    </row>
    <row r="4630" spans="1:2">
      <c r="A4630" s="4">
        <v>4625</v>
      </c>
      <c r="B4630" s="6" t="str">
        <f>"201511012769"</f>
        <v>201511012769</v>
      </c>
    </row>
    <row r="4631" spans="1:2">
      <c r="A4631" s="4">
        <v>4626</v>
      </c>
      <c r="B4631" s="6" t="str">
        <f>"201511012792"</f>
        <v>201511012792</v>
      </c>
    </row>
    <row r="4632" spans="1:2">
      <c r="A4632" s="4">
        <v>4627</v>
      </c>
      <c r="B4632" s="6" t="str">
        <f>"201511012794"</f>
        <v>201511012794</v>
      </c>
    </row>
    <row r="4633" spans="1:2">
      <c r="A4633" s="4">
        <v>4628</v>
      </c>
      <c r="B4633" s="6" t="str">
        <f>"201511012924"</f>
        <v>201511012924</v>
      </c>
    </row>
    <row r="4634" spans="1:2">
      <c r="A4634" s="4">
        <v>4629</v>
      </c>
      <c r="B4634" s="6" t="str">
        <f>"201511012943"</f>
        <v>201511012943</v>
      </c>
    </row>
    <row r="4635" spans="1:2">
      <c r="A4635" s="4">
        <v>4630</v>
      </c>
      <c r="B4635" s="6" t="str">
        <f>"201511013003"</f>
        <v>201511013003</v>
      </c>
    </row>
    <row r="4636" spans="1:2">
      <c r="A4636" s="4">
        <v>4631</v>
      </c>
      <c r="B4636" s="6" t="str">
        <f>"201511013016"</f>
        <v>201511013016</v>
      </c>
    </row>
    <row r="4637" spans="1:2">
      <c r="A4637" s="4">
        <v>4632</v>
      </c>
      <c r="B4637" s="6" t="str">
        <f>"201511013031"</f>
        <v>201511013031</v>
      </c>
    </row>
    <row r="4638" spans="1:2">
      <c r="A4638" s="4">
        <v>4633</v>
      </c>
      <c r="B4638" s="6" t="str">
        <f>"201511013037"</f>
        <v>201511013037</v>
      </c>
    </row>
    <row r="4639" spans="1:2">
      <c r="A4639" s="4">
        <v>4634</v>
      </c>
      <c r="B4639" s="6" t="str">
        <f>"201511013084"</f>
        <v>201511013084</v>
      </c>
    </row>
    <row r="4640" spans="1:2">
      <c r="A4640" s="4">
        <v>4635</v>
      </c>
      <c r="B4640" s="6" t="str">
        <f>"201511013120"</f>
        <v>201511013120</v>
      </c>
    </row>
    <row r="4641" spans="1:2">
      <c r="A4641" s="4">
        <v>4636</v>
      </c>
      <c r="B4641" s="6" t="str">
        <f>"201511013147"</f>
        <v>201511013147</v>
      </c>
    </row>
    <row r="4642" spans="1:2">
      <c r="A4642" s="4">
        <v>4637</v>
      </c>
      <c r="B4642" s="6" t="str">
        <f>"201511013330"</f>
        <v>201511013330</v>
      </c>
    </row>
    <row r="4643" spans="1:2">
      <c r="A4643" s="4">
        <v>4638</v>
      </c>
      <c r="B4643" s="6" t="str">
        <f>"201511013338"</f>
        <v>201511013338</v>
      </c>
    </row>
    <row r="4644" spans="1:2">
      <c r="A4644" s="4">
        <v>4639</v>
      </c>
      <c r="B4644" s="6" t="str">
        <f>"201511013424"</f>
        <v>201511013424</v>
      </c>
    </row>
    <row r="4645" spans="1:2">
      <c r="A4645" s="4">
        <v>4640</v>
      </c>
      <c r="B4645" s="6" t="str">
        <f>"201511013435"</f>
        <v>201511013435</v>
      </c>
    </row>
    <row r="4646" spans="1:2">
      <c r="A4646" s="4">
        <v>4641</v>
      </c>
      <c r="B4646" s="6" t="str">
        <f>"201511013436"</f>
        <v>201511013436</v>
      </c>
    </row>
    <row r="4647" spans="1:2">
      <c r="A4647" s="4">
        <v>4642</v>
      </c>
      <c r="B4647" s="6" t="str">
        <f>"201511013449"</f>
        <v>201511013449</v>
      </c>
    </row>
    <row r="4648" spans="1:2">
      <c r="A4648" s="4">
        <v>4643</v>
      </c>
      <c r="B4648" s="6" t="str">
        <f>"201511013454"</f>
        <v>201511013454</v>
      </c>
    </row>
    <row r="4649" spans="1:2">
      <c r="A4649" s="4">
        <v>4644</v>
      </c>
      <c r="B4649" s="6" t="str">
        <f>"201511013475"</f>
        <v>201511013475</v>
      </c>
    </row>
    <row r="4650" spans="1:2">
      <c r="A4650" s="4">
        <v>4645</v>
      </c>
      <c r="B4650" s="6" t="str">
        <f>"201511013498"</f>
        <v>201511013498</v>
      </c>
    </row>
    <row r="4651" spans="1:2">
      <c r="A4651" s="4">
        <v>4646</v>
      </c>
      <c r="B4651" s="6" t="str">
        <f>"201511013554"</f>
        <v>201511013554</v>
      </c>
    </row>
    <row r="4652" spans="1:2">
      <c r="A4652" s="4">
        <v>4647</v>
      </c>
      <c r="B4652" s="6" t="str">
        <f>"201511013589"</f>
        <v>201511013589</v>
      </c>
    </row>
    <row r="4653" spans="1:2">
      <c r="A4653" s="4">
        <v>4648</v>
      </c>
      <c r="B4653" s="6" t="str">
        <f>"201511013609"</f>
        <v>201511013609</v>
      </c>
    </row>
    <row r="4654" spans="1:2">
      <c r="A4654" s="4">
        <v>4649</v>
      </c>
      <c r="B4654" s="6" t="str">
        <f>"201511013623"</f>
        <v>201511013623</v>
      </c>
    </row>
    <row r="4655" spans="1:2">
      <c r="A4655" s="4">
        <v>4650</v>
      </c>
      <c r="B4655" s="6" t="str">
        <f>"201511013647"</f>
        <v>201511013647</v>
      </c>
    </row>
    <row r="4656" spans="1:2">
      <c r="A4656" s="4">
        <v>4651</v>
      </c>
      <c r="B4656" s="6" t="str">
        <f>"201511013698"</f>
        <v>201511013698</v>
      </c>
    </row>
    <row r="4657" spans="1:2">
      <c r="A4657" s="4">
        <v>4652</v>
      </c>
      <c r="B4657" s="6" t="str">
        <f>"201511013705"</f>
        <v>201511013705</v>
      </c>
    </row>
    <row r="4658" spans="1:2">
      <c r="A4658" s="4">
        <v>4653</v>
      </c>
      <c r="B4658" s="6" t="str">
        <f>"201511013709"</f>
        <v>201511013709</v>
      </c>
    </row>
    <row r="4659" spans="1:2">
      <c r="A4659" s="4">
        <v>4654</v>
      </c>
      <c r="B4659" s="6" t="str">
        <f>"201511013718"</f>
        <v>201511013718</v>
      </c>
    </row>
    <row r="4660" spans="1:2">
      <c r="A4660" s="4">
        <v>4655</v>
      </c>
      <c r="B4660" s="6" t="str">
        <f>"201511013723"</f>
        <v>201511013723</v>
      </c>
    </row>
    <row r="4661" spans="1:2">
      <c r="A4661" s="4">
        <v>4656</v>
      </c>
      <c r="B4661" s="6" t="str">
        <f>"201511013764"</f>
        <v>201511013764</v>
      </c>
    </row>
    <row r="4662" spans="1:2">
      <c r="A4662" s="4">
        <v>4657</v>
      </c>
      <c r="B4662" s="6" t="str">
        <f>"201511013785"</f>
        <v>201511013785</v>
      </c>
    </row>
    <row r="4663" spans="1:2">
      <c r="A4663" s="4">
        <v>4658</v>
      </c>
      <c r="B4663" s="6" t="str">
        <f>"201511013790"</f>
        <v>201511013790</v>
      </c>
    </row>
    <row r="4664" spans="1:2">
      <c r="A4664" s="4">
        <v>4659</v>
      </c>
      <c r="B4664" s="6" t="str">
        <f>"201511013791"</f>
        <v>201511013791</v>
      </c>
    </row>
    <row r="4665" spans="1:2">
      <c r="A4665" s="4">
        <v>4660</v>
      </c>
      <c r="B4665" s="6" t="str">
        <f>"201511013810"</f>
        <v>201511013810</v>
      </c>
    </row>
    <row r="4666" spans="1:2">
      <c r="A4666" s="4">
        <v>4661</v>
      </c>
      <c r="B4666" s="6" t="str">
        <f>"201511013826"</f>
        <v>201511013826</v>
      </c>
    </row>
    <row r="4667" spans="1:2">
      <c r="A4667" s="4">
        <v>4662</v>
      </c>
      <c r="B4667" s="6" t="str">
        <f>"201511013898"</f>
        <v>201511013898</v>
      </c>
    </row>
    <row r="4668" spans="1:2">
      <c r="A4668" s="4">
        <v>4663</v>
      </c>
      <c r="B4668" s="6" t="str">
        <f>"201511013904"</f>
        <v>201511013904</v>
      </c>
    </row>
    <row r="4669" spans="1:2">
      <c r="A4669" s="4">
        <v>4664</v>
      </c>
      <c r="B4669" s="6" t="str">
        <f>"201511013954"</f>
        <v>201511013954</v>
      </c>
    </row>
    <row r="4670" spans="1:2">
      <c r="A4670" s="4">
        <v>4665</v>
      </c>
      <c r="B4670" s="6" t="str">
        <f>"201511013965"</f>
        <v>201511013965</v>
      </c>
    </row>
    <row r="4671" spans="1:2">
      <c r="A4671" s="4">
        <v>4666</v>
      </c>
      <c r="B4671" s="6" t="str">
        <f>"201511013979"</f>
        <v>201511013979</v>
      </c>
    </row>
    <row r="4672" spans="1:2">
      <c r="A4672" s="4">
        <v>4667</v>
      </c>
      <c r="B4672" s="6" t="str">
        <f>"201511013990"</f>
        <v>201511013990</v>
      </c>
    </row>
    <row r="4673" spans="1:2">
      <c r="A4673" s="4">
        <v>4668</v>
      </c>
      <c r="B4673" s="6" t="str">
        <f>"201511013991"</f>
        <v>201511013991</v>
      </c>
    </row>
    <row r="4674" spans="1:2">
      <c r="A4674" s="4">
        <v>4669</v>
      </c>
      <c r="B4674" s="6" t="str">
        <f>"201511014055"</f>
        <v>201511014055</v>
      </c>
    </row>
    <row r="4675" spans="1:2">
      <c r="A4675" s="4">
        <v>4670</v>
      </c>
      <c r="B4675" s="6" t="str">
        <f>"201511014149"</f>
        <v>201511014149</v>
      </c>
    </row>
    <row r="4676" spans="1:2">
      <c r="A4676" s="4">
        <v>4671</v>
      </c>
      <c r="B4676" s="6" t="str">
        <f>"201511014150"</f>
        <v>201511014150</v>
      </c>
    </row>
    <row r="4677" spans="1:2">
      <c r="A4677" s="4">
        <v>4672</v>
      </c>
      <c r="B4677" s="6" t="str">
        <f>"201511014160"</f>
        <v>201511014160</v>
      </c>
    </row>
    <row r="4678" spans="1:2">
      <c r="A4678" s="4">
        <v>4673</v>
      </c>
      <c r="B4678" s="6" t="str">
        <f>"201511014175"</f>
        <v>201511014175</v>
      </c>
    </row>
    <row r="4679" spans="1:2">
      <c r="A4679" s="4">
        <v>4674</v>
      </c>
      <c r="B4679" s="6" t="str">
        <f>"201511014185"</f>
        <v>201511014185</v>
      </c>
    </row>
    <row r="4680" spans="1:2">
      <c r="A4680" s="4">
        <v>4675</v>
      </c>
      <c r="B4680" s="6" t="str">
        <f>"201511014202"</f>
        <v>201511014202</v>
      </c>
    </row>
    <row r="4681" spans="1:2">
      <c r="A4681" s="4">
        <v>4676</v>
      </c>
      <c r="B4681" s="6" t="str">
        <f>"201511014203"</f>
        <v>201511014203</v>
      </c>
    </row>
    <row r="4682" spans="1:2">
      <c r="A4682" s="4">
        <v>4677</v>
      </c>
      <c r="B4682" s="6" t="str">
        <f>"201511014215"</f>
        <v>201511014215</v>
      </c>
    </row>
    <row r="4683" spans="1:2">
      <c r="A4683" s="4">
        <v>4678</v>
      </c>
      <c r="B4683" s="6" t="str">
        <f>"201511014217"</f>
        <v>201511014217</v>
      </c>
    </row>
    <row r="4684" spans="1:2">
      <c r="A4684" s="4">
        <v>4679</v>
      </c>
      <c r="B4684" s="6" t="str">
        <f>"201511014256"</f>
        <v>201511014256</v>
      </c>
    </row>
    <row r="4685" spans="1:2">
      <c r="A4685" s="4">
        <v>4680</v>
      </c>
      <c r="B4685" s="6" t="str">
        <f>"201511014288"</f>
        <v>201511014288</v>
      </c>
    </row>
    <row r="4686" spans="1:2">
      <c r="A4686" s="4">
        <v>4681</v>
      </c>
      <c r="B4686" s="6" t="str">
        <f>"201511014294"</f>
        <v>201511014294</v>
      </c>
    </row>
    <row r="4687" spans="1:2">
      <c r="A4687" s="4">
        <v>4682</v>
      </c>
      <c r="B4687" s="6" t="str">
        <f>"201511014300"</f>
        <v>201511014300</v>
      </c>
    </row>
    <row r="4688" spans="1:2">
      <c r="A4688" s="4">
        <v>4683</v>
      </c>
      <c r="B4688" s="6" t="str">
        <f>"201511014322"</f>
        <v>201511014322</v>
      </c>
    </row>
    <row r="4689" spans="1:2">
      <c r="A4689" s="4">
        <v>4684</v>
      </c>
      <c r="B4689" s="6" t="str">
        <f>"201511014330"</f>
        <v>201511014330</v>
      </c>
    </row>
    <row r="4690" spans="1:2">
      <c r="A4690" s="4">
        <v>4685</v>
      </c>
      <c r="B4690" s="6" t="str">
        <f>"201511014389"</f>
        <v>201511014389</v>
      </c>
    </row>
    <row r="4691" spans="1:2">
      <c r="A4691" s="4">
        <v>4686</v>
      </c>
      <c r="B4691" s="6" t="str">
        <f>"201511014602"</f>
        <v>201511014602</v>
      </c>
    </row>
    <row r="4692" spans="1:2">
      <c r="A4692" s="4">
        <v>4687</v>
      </c>
      <c r="B4692" s="6" t="str">
        <f>"201511014643"</f>
        <v>201511014643</v>
      </c>
    </row>
    <row r="4693" spans="1:2">
      <c r="A4693" s="4">
        <v>4688</v>
      </c>
      <c r="B4693" s="6" t="str">
        <f>"201511014644"</f>
        <v>201511014644</v>
      </c>
    </row>
    <row r="4694" spans="1:2">
      <c r="A4694" s="4">
        <v>4689</v>
      </c>
      <c r="B4694" s="6" t="str">
        <f>"201511014655"</f>
        <v>201511014655</v>
      </c>
    </row>
    <row r="4695" spans="1:2">
      <c r="A4695" s="4">
        <v>4690</v>
      </c>
      <c r="B4695" s="6" t="str">
        <f>"201511014782"</f>
        <v>201511014782</v>
      </c>
    </row>
    <row r="4696" spans="1:2">
      <c r="A4696" s="4">
        <v>4691</v>
      </c>
      <c r="B4696" s="6" t="str">
        <f>"201511014795"</f>
        <v>201511014795</v>
      </c>
    </row>
    <row r="4697" spans="1:2">
      <c r="A4697" s="4">
        <v>4692</v>
      </c>
      <c r="B4697" s="6" t="str">
        <f>"201511014832"</f>
        <v>201511014832</v>
      </c>
    </row>
    <row r="4698" spans="1:2">
      <c r="A4698" s="4">
        <v>4693</v>
      </c>
      <c r="B4698" s="6" t="str">
        <f>"201511014902"</f>
        <v>201511014902</v>
      </c>
    </row>
    <row r="4699" spans="1:2">
      <c r="A4699" s="4">
        <v>4694</v>
      </c>
      <c r="B4699" s="6" t="str">
        <f>"201511014912"</f>
        <v>201511014912</v>
      </c>
    </row>
    <row r="4700" spans="1:2">
      <c r="A4700" s="4">
        <v>4695</v>
      </c>
      <c r="B4700" s="6" t="str">
        <f>"201511015000"</f>
        <v>201511015000</v>
      </c>
    </row>
    <row r="4701" spans="1:2">
      <c r="A4701" s="4">
        <v>4696</v>
      </c>
      <c r="B4701" s="6" t="str">
        <f>"201511015019"</f>
        <v>201511015019</v>
      </c>
    </row>
    <row r="4702" spans="1:2">
      <c r="A4702" s="4">
        <v>4697</v>
      </c>
      <c r="B4702" s="6" t="str">
        <f>"201511015026"</f>
        <v>201511015026</v>
      </c>
    </row>
    <row r="4703" spans="1:2">
      <c r="A4703" s="4">
        <v>4698</v>
      </c>
      <c r="B4703" s="6" t="str">
        <f>"201511015045"</f>
        <v>201511015045</v>
      </c>
    </row>
    <row r="4704" spans="1:2">
      <c r="A4704" s="4">
        <v>4699</v>
      </c>
      <c r="B4704" s="6" t="str">
        <f>"201511015066"</f>
        <v>201511015066</v>
      </c>
    </row>
    <row r="4705" spans="1:2">
      <c r="A4705" s="4">
        <v>4700</v>
      </c>
      <c r="B4705" s="6" t="str">
        <f>"201511015100"</f>
        <v>201511015100</v>
      </c>
    </row>
    <row r="4706" spans="1:2">
      <c r="A4706" s="4">
        <v>4701</v>
      </c>
      <c r="B4706" s="6" t="str">
        <f>"201511015102"</f>
        <v>201511015102</v>
      </c>
    </row>
    <row r="4707" spans="1:2">
      <c r="A4707" s="4">
        <v>4702</v>
      </c>
      <c r="B4707" s="6" t="str">
        <f>"201511015103"</f>
        <v>201511015103</v>
      </c>
    </row>
    <row r="4708" spans="1:2">
      <c r="A4708" s="4">
        <v>4703</v>
      </c>
      <c r="B4708" s="6" t="str">
        <f>"201511015160"</f>
        <v>201511015160</v>
      </c>
    </row>
    <row r="4709" spans="1:2">
      <c r="A4709" s="4">
        <v>4704</v>
      </c>
      <c r="B4709" s="6" t="str">
        <f>"201511015214"</f>
        <v>201511015214</v>
      </c>
    </row>
    <row r="4710" spans="1:2">
      <c r="A4710" s="4">
        <v>4705</v>
      </c>
      <c r="B4710" s="6" t="str">
        <f>"201511015223"</f>
        <v>201511015223</v>
      </c>
    </row>
    <row r="4711" spans="1:2">
      <c r="A4711" s="4">
        <v>4706</v>
      </c>
      <c r="B4711" s="6" t="str">
        <f>"201511015261"</f>
        <v>201511015261</v>
      </c>
    </row>
    <row r="4712" spans="1:2">
      <c r="A4712" s="4">
        <v>4707</v>
      </c>
      <c r="B4712" s="6" t="str">
        <f>"201511015271"</f>
        <v>201511015271</v>
      </c>
    </row>
    <row r="4713" spans="1:2">
      <c r="A4713" s="4">
        <v>4708</v>
      </c>
      <c r="B4713" s="6" t="str">
        <f>"201511015343"</f>
        <v>201511015343</v>
      </c>
    </row>
    <row r="4714" spans="1:2">
      <c r="A4714" s="4">
        <v>4709</v>
      </c>
      <c r="B4714" s="6" t="str">
        <f>"201511015385"</f>
        <v>201511015385</v>
      </c>
    </row>
    <row r="4715" spans="1:2">
      <c r="A4715" s="4">
        <v>4710</v>
      </c>
      <c r="B4715" s="6" t="str">
        <f>"201511015421"</f>
        <v>201511015421</v>
      </c>
    </row>
    <row r="4716" spans="1:2">
      <c r="A4716" s="4">
        <v>4711</v>
      </c>
      <c r="B4716" s="6" t="str">
        <f>"201511015611"</f>
        <v>201511015611</v>
      </c>
    </row>
    <row r="4717" spans="1:2">
      <c r="A4717" s="4">
        <v>4712</v>
      </c>
      <c r="B4717" s="6" t="str">
        <f>"201511015618"</f>
        <v>201511015618</v>
      </c>
    </row>
    <row r="4718" spans="1:2">
      <c r="A4718" s="4">
        <v>4713</v>
      </c>
      <c r="B4718" s="6" t="str">
        <f>"201511015668"</f>
        <v>201511015668</v>
      </c>
    </row>
    <row r="4719" spans="1:2">
      <c r="A4719" s="4">
        <v>4714</v>
      </c>
      <c r="B4719" s="6" t="str">
        <f>"201511015728"</f>
        <v>201511015728</v>
      </c>
    </row>
    <row r="4720" spans="1:2">
      <c r="A4720" s="4">
        <v>4715</v>
      </c>
      <c r="B4720" s="6" t="str">
        <f>"201511015736"</f>
        <v>201511015736</v>
      </c>
    </row>
    <row r="4721" spans="1:2">
      <c r="A4721" s="4">
        <v>4716</v>
      </c>
      <c r="B4721" s="6" t="str">
        <f>"201511015754"</f>
        <v>201511015754</v>
      </c>
    </row>
    <row r="4722" spans="1:2">
      <c r="A4722" s="4">
        <v>4717</v>
      </c>
      <c r="B4722" s="6" t="str">
        <f>"201511015787"</f>
        <v>201511015787</v>
      </c>
    </row>
    <row r="4723" spans="1:2">
      <c r="A4723" s="4">
        <v>4718</v>
      </c>
      <c r="B4723" s="6" t="str">
        <f>"201511015802"</f>
        <v>201511015802</v>
      </c>
    </row>
    <row r="4724" spans="1:2">
      <c r="A4724" s="4">
        <v>4719</v>
      </c>
      <c r="B4724" s="6" t="str">
        <f>"201511015808"</f>
        <v>201511015808</v>
      </c>
    </row>
    <row r="4725" spans="1:2">
      <c r="A4725" s="4">
        <v>4720</v>
      </c>
      <c r="B4725" s="6" t="str">
        <f>"201511015852"</f>
        <v>201511015852</v>
      </c>
    </row>
    <row r="4726" spans="1:2">
      <c r="A4726" s="4">
        <v>4721</v>
      </c>
      <c r="B4726" s="6" t="str">
        <f>"201511015882"</f>
        <v>201511015882</v>
      </c>
    </row>
    <row r="4727" spans="1:2">
      <c r="A4727" s="4">
        <v>4722</v>
      </c>
      <c r="B4727" s="6" t="str">
        <f>"201511016116"</f>
        <v>201511016116</v>
      </c>
    </row>
    <row r="4728" spans="1:2">
      <c r="A4728" s="4">
        <v>4723</v>
      </c>
      <c r="B4728" s="6" t="str">
        <f>"201511016118"</f>
        <v>201511016118</v>
      </c>
    </row>
    <row r="4729" spans="1:2">
      <c r="A4729" s="4">
        <v>4724</v>
      </c>
      <c r="B4729" s="6" t="str">
        <f>"201511016156"</f>
        <v>201511016156</v>
      </c>
    </row>
    <row r="4730" spans="1:2">
      <c r="A4730" s="4">
        <v>4725</v>
      </c>
      <c r="B4730" s="6" t="str">
        <f>"201511016307"</f>
        <v>201511016307</v>
      </c>
    </row>
    <row r="4731" spans="1:2">
      <c r="A4731" s="4">
        <v>4726</v>
      </c>
      <c r="B4731" s="6" t="str">
        <f>"201511016349"</f>
        <v>201511016349</v>
      </c>
    </row>
    <row r="4732" spans="1:2">
      <c r="A4732" s="4">
        <v>4727</v>
      </c>
      <c r="B4732" s="6" t="str">
        <f>"201511016360"</f>
        <v>201511016360</v>
      </c>
    </row>
    <row r="4733" spans="1:2">
      <c r="A4733" s="4">
        <v>4728</v>
      </c>
      <c r="B4733" s="6" t="str">
        <f>"201511016362"</f>
        <v>201511016362</v>
      </c>
    </row>
    <row r="4734" spans="1:2">
      <c r="A4734" s="4">
        <v>4729</v>
      </c>
      <c r="B4734" s="6" t="str">
        <f>"201511016392"</f>
        <v>201511016392</v>
      </c>
    </row>
    <row r="4735" spans="1:2">
      <c r="A4735" s="4">
        <v>4730</v>
      </c>
      <c r="B4735" s="6" t="str">
        <f>"201511016418"</f>
        <v>201511016418</v>
      </c>
    </row>
    <row r="4736" spans="1:2">
      <c r="A4736" s="4">
        <v>4731</v>
      </c>
      <c r="B4736" s="6" t="str">
        <f>"201511016534"</f>
        <v>201511016534</v>
      </c>
    </row>
    <row r="4737" spans="1:2">
      <c r="A4737" s="4">
        <v>4732</v>
      </c>
      <c r="B4737" s="6" t="str">
        <f>"201511016548"</f>
        <v>201511016548</v>
      </c>
    </row>
    <row r="4738" spans="1:2">
      <c r="A4738" s="4">
        <v>4733</v>
      </c>
      <c r="B4738" s="6" t="str">
        <f>"201511016598"</f>
        <v>201511016598</v>
      </c>
    </row>
    <row r="4739" spans="1:2">
      <c r="A4739" s="4">
        <v>4734</v>
      </c>
      <c r="B4739" s="6" t="str">
        <f>"201511016606"</f>
        <v>201511016606</v>
      </c>
    </row>
    <row r="4740" spans="1:2">
      <c r="A4740" s="4">
        <v>4735</v>
      </c>
      <c r="B4740" s="6" t="str">
        <f>"201511016611"</f>
        <v>201511016611</v>
      </c>
    </row>
    <row r="4741" spans="1:2">
      <c r="A4741" s="4">
        <v>4736</v>
      </c>
      <c r="B4741" s="6" t="str">
        <f>"201511016629"</f>
        <v>201511016629</v>
      </c>
    </row>
    <row r="4742" spans="1:2">
      <c r="A4742" s="4">
        <v>4737</v>
      </c>
      <c r="B4742" s="6" t="str">
        <f>"201511016635"</f>
        <v>201511016635</v>
      </c>
    </row>
    <row r="4743" spans="1:2">
      <c r="A4743" s="4">
        <v>4738</v>
      </c>
      <c r="B4743" s="6" t="str">
        <f>"201511016668"</f>
        <v>201511016668</v>
      </c>
    </row>
    <row r="4744" spans="1:2">
      <c r="A4744" s="4">
        <v>4739</v>
      </c>
      <c r="B4744" s="6" t="str">
        <f>"201511016685"</f>
        <v>201511016685</v>
      </c>
    </row>
    <row r="4745" spans="1:2">
      <c r="A4745" s="4">
        <v>4740</v>
      </c>
      <c r="B4745" s="6" t="str">
        <f>"201511016695"</f>
        <v>201511016695</v>
      </c>
    </row>
    <row r="4746" spans="1:2">
      <c r="A4746" s="4">
        <v>4741</v>
      </c>
      <c r="B4746" s="6" t="str">
        <f>"201511016772"</f>
        <v>201511016772</v>
      </c>
    </row>
    <row r="4747" spans="1:2">
      <c r="A4747" s="4">
        <v>4742</v>
      </c>
      <c r="B4747" s="6" t="str">
        <f>"201511016774"</f>
        <v>201511016774</v>
      </c>
    </row>
    <row r="4748" spans="1:2">
      <c r="A4748" s="4">
        <v>4743</v>
      </c>
      <c r="B4748" s="6" t="str">
        <f>"201511016800"</f>
        <v>201511016800</v>
      </c>
    </row>
    <row r="4749" spans="1:2">
      <c r="A4749" s="4">
        <v>4744</v>
      </c>
      <c r="B4749" s="6" t="str">
        <f>"201511016808"</f>
        <v>201511016808</v>
      </c>
    </row>
    <row r="4750" spans="1:2">
      <c r="A4750" s="4">
        <v>4745</v>
      </c>
      <c r="B4750" s="6" t="str">
        <f>"201511016910"</f>
        <v>201511016910</v>
      </c>
    </row>
    <row r="4751" spans="1:2">
      <c r="A4751" s="4">
        <v>4746</v>
      </c>
      <c r="B4751" s="6" t="str">
        <f>"201511016944"</f>
        <v>201511016944</v>
      </c>
    </row>
    <row r="4752" spans="1:2">
      <c r="A4752" s="4">
        <v>4747</v>
      </c>
      <c r="B4752" s="6" t="str">
        <f>"201511017008"</f>
        <v>201511017008</v>
      </c>
    </row>
    <row r="4753" spans="1:2">
      <c r="A4753" s="4">
        <v>4748</v>
      </c>
      <c r="B4753" s="6" t="str">
        <f>"201511017059"</f>
        <v>201511017059</v>
      </c>
    </row>
    <row r="4754" spans="1:2">
      <c r="A4754" s="4">
        <v>4749</v>
      </c>
      <c r="B4754" s="6" t="str">
        <f>"201511017098"</f>
        <v>201511017098</v>
      </c>
    </row>
    <row r="4755" spans="1:2">
      <c r="A4755" s="4">
        <v>4750</v>
      </c>
      <c r="B4755" s="6" t="str">
        <f>"201511017102"</f>
        <v>201511017102</v>
      </c>
    </row>
    <row r="4756" spans="1:2">
      <c r="A4756" s="4">
        <v>4751</v>
      </c>
      <c r="B4756" s="6" t="str">
        <f>"201511017134"</f>
        <v>201511017134</v>
      </c>
    </row>
    <row r="4757" spans="1:2">
      <c r="A4757" s="4">
        <v>4752</v>
      </c>
      <c r="B4757" s="6" t="str">
        <f>"201511017184"</f>
        <v>201511017184</v>
      </c>
    </row>
    <row r="4758" spans="1:2">
      <c r="A4758" s="4">
        <v>4753</v>
      </c>
      <c r="B4758" s="6" t="str">
        <f>"201511017208"</f>
        <v>201511017208</v>
      </c>
    </row>
    <row r="4759" spans="1:2">
      <c r="A4759" s="4">
        <v>4754</v>
      </c>
      <c r="B4759" s="6" t="str">
        <f>"201511017210"</f>
        <v>201511017210</v>
      </c>
    </row>
    <row r="4760" spans="1:2">
      <c r="A4760" s="4">
        <v>4755</v>
      </c>
      <c r="B4760" s="6" t="str">
        <f>"201511017265"</f>
        <v>201511017265</v>
      </c>
    </row>
    <row r="4761" spans="1:2">
      <c r="A4761" s="4">
        <v>4756</v>
      </c>
      <c r="B4761" s="6" t="str">
        <f>"201511017283"</f>
        <v>201511017283</v>
      </c>
    </row>
    <row r="4762" spans="1:2">
      <c r="A4762" s="4">
        <v>4757</v>
      </c>
      <c r="B4762" s="6" t="str">
        <f>"201511017292"</f>
        <v>201511017292</v>
      </c>
    </row>
    <row r="4763" spans="1:2">
      <c r="A4763" s="4">
        <v>4758</v>
      </c>
      <c r="B4763" s="6" t="str">
        <f>"201511017326"</f>
        <v>201511017326</v>
      </c>
    </row>
    <row r="4764" spans="1:2">
      <c r="A4764" s="4">
        <v>4759</v>
      </c>
      <c r="B4764" s="6" t="str">
        <f>"201511017397"</f>
        <v>201511017397</v>
      </c>
    </row>
    <row r="4765" spans="1:2">
      <c r="A4765" s="4">
        <v>4760</v>
      </c>
      <c r="B4765" s="6" t="str">
        <f>"201511017416"</f>
        <v>201511017416</v>
      </c>
    </row>
    <row r="4766" spans="1:2">
      <c r="A4766" s="4">
        <v>4761</v>
      </c>
      <c r="B4766" s="6" t="str">
        <f>"201511017441"</f>
        <v>201511017441</v>
      </c>
    </row>
    <row r="4767" spans="1:2">
      <c r="A4767" s="4">
        <v>4762</v>
      </c>
      <c r="B4767" s="6" t="str">
        <f>"201511017496"</f>
        <v>201511017496</v>
      </c>
    </row>
    <row r="4768" spans="1:2">
      <c r="A4768" s="4">
        <v>4763</v>
      </c>
      <c r="B4768" s="6" t="str">
        <f>"201511017503"</f>
        <v>201511017503</v>
      </c>
    </row>
    <row r="4769" spans="1:2">
      <c r="A4769" s="4">
        <v>4764</v>
      </c>
      <c r="B4769" s="6" t="str">
        <f>"201511017513"</f>
        <v>201511017513</v>
      </c>
    </row>
    <row r="4770" spans="1:2">
      <c r="A4770" s="4">
        <v>4765</v>
      </c>
      <c r="B4770" s="6" t="str">
        <f>"201511017519"</f>
        <v>201511017519</v>
      </c>
    </row>
    <row r="4771" spans="1:2">
      <c r="A4771" s="4">
        <v>4766</v>
      </c>
      <c r="B4771" s="6" t="str">
        <f>"201511017533"</f>
        <v>201511017533</v>
      </c>
    </row>
    <row r="4772" spans="1:2">
      <c r="A4772" s="4">
        <v>4767</v>
      </c>
      <c r="B4772" s="6" t="str">
        <f>"201511017572"</f>
        <v>201511017572</v>
      </c>
    </row>
    <row r="4773" spans="1:2">
      <c r="A4773" s="4">
        <v>4768</v>
      </c>
      <c r="B4773" s="6" t="str">
        <f>"201511017601"</f>
        <v>201511017601</v>
      </c>
    </row>
    <row r="4774" spans="1:2">
      <c r="A4774" s="4">
        <v>4769</v>
      </c>
      <c r="B4774" s="6" t="str">
        <f>"201511017642"</f>
        <v>201511017642</v>
      </c>
    </row>
    <row r="4775" spans="1:2">
      <c r="A4775" s="4">
        <v>4770</v>
      </c>
      <c r="B4775" s="6" t="str">
        <f>"201511017663"</f>
        <v>201511017663</v>
      </c>
    </row>
    <row r="4776" spans="1:2">
      <c r="A4776" s="4">
        <v>4771</v>
      </c>
      <c r="B4776" s="6" t="str">
        <f>"201511017678"</f>
        <v>201511017678</v>
      </c>
    </row>
    <row r="4777" spans="1:2">
      <c r="A4777" s="4">
        <v>4772</v>
      </c>
      <c r="B4777" s="6" t="str">
        <f>"201511017751"</f>
        <v>201511017751</v>
      </c>
    </row>
    <row r="4778" spans="1:2">
      <c r="A4778" s="4">
        <v>4773</v>
      </c>
      <c r="B4778" s="6" t="str">
        <f>"201511017764"</f>
        <v>201511017764</v>
      </c>
    </row>
    <row r="4779" spans="1:2">
      <c r="A4779" s="4">
        <v>4774</v>
      </c>
      <c r="B4779" s="6" t="str">
        <f>"201511017776"</f>
        <v>201511017776</v>
      </c>
    </row>
    <row r="4780" spans="1:2">
      <c r="A4780" s="4">
        <v>4775</v>
      </c>
      <c r="B4780" s="6" t="str">
        <f>"201511017810"</f>
        <v>201511017810</v>
      </c>
    </row>
    <row r="4781" spans="1:2">
      <c r="A4781" s="4">
        <v>4776</v>
      </c>
      <c r="B4781" s="6" t="str">
        <f>"201511017816"</f>
        <v>201511017816</v>
      </c>
    </row>
    <row r="4782" spans="1:2">
      <c r="A4782" s="4">
        <v>4777</v>
      </c>
      <c r="B4782" s="6" t="str">
        <f>"201511017949"</f>
        <v>201511017949</v>
      </c>
    </row>
    <row r="4783" spans="1:2">
      <c r="A4783" s="4">
        <v>4778</v>
      </c>
      <c r="B4783" s="6" t="str">
        <f>"201511018001"</f>
        <v>201511018001</v>
      </c>
    </row>
    <row r="4784" spans="1:2">
      <c r="A4784" s="4">
        <v>4779</v>
      </c>
      <c r="B4784" s="6" t="str">
        <f>"201511018006"</f>
        <v>201511018006</v>
      </c>
    </row>
    <row r="4785" spans="1:2">
      <c r="A4785" s="4">
        <v>4780</v>
      </c>
      <c r="B4785" s="6" t="str">
        <f>"201511018021"</f>
        <v>201511018021</v>
      </c>
    </row>
    <row r="4786" spans="1:2">
      <c r="A4786" s="4">
        <v>4781</v>
      </c>
      <c r="B4786" s="6" t="str">
        <f>"201511018072"</f>
        <v>201511018072</v>
      </c>
    </row>
    <row r="4787" spans="1:2">
      <c r="A4787" s="4">
        <v>4782</v>
      </c>
      <c r="B4787" s="6" t="str">
        <f>"201511018109"</f>
        <v>201511018109</v>
      </c>
    </row>
    <row r="4788" spans="1:2">
      <c r="A4788" s="4">
        <v>4783</v>
      </c>
      <c r="B4788" s="6" t="str">
        <f>"201511018127"</f>
        <v>201511018127</v>
      </c>
    </row>
    <row r="4789" spans="1:2">
      <c r="A4789" s="4">
        <v>4784</v>
      </c>
      <c r="B4789" s="6" t="str">
        <f>"201511018138"</f>
        <v>201511018138</v>
      </c>
    </row>
    <row r="4790" spans="1:2">
      <c r="A4790" s="4">
        <v>4785</v>
      </c>
      <c r="B4790" s="6" t="str">
        <f>"201511018162"</f>
        <v>201511018162</v>
      </c>
    </row>
    <row r="4791" spans="1:2">
      <c r="A4791" s="4">
        <v>4786</v>
      </c>
      <c r="B4791" s="6" t="str">
        <f>"201511018231"</f>
        <v>201511018231</v>
      </c>
    </row>
    <row r="4792" spans="1:2">
      <c r="A4792" s="4">
        <v>4787</v>
      </c>
      <c r="B4792" s="6" t="str">
        <f>"201511018244"</f>
        <v>201511018244</v>
      </c>
    </row>
    <row r="4793" spans="1:2">
      <c r="A4793" s="4">
        <v>4788</v>
      </c>
      <c r="B4793" s="6" t="str">
        <f>"201511018271"</f>
        <v>201511018271</v>
      </c>
    </row>
    <row r="4794" spans="1:2">
      <c r="A4794" s="4">
        <v>4789</v>
      </c>
      <c r="B4794" s="6" t="str">
        <f>"201511018281"</f>
        <v>201511018281</v>
      </c>
    </row>
    <row r="4795" spans="1:2">
      <c r="A4795" s="4">
        <v>4790</v>
      </c>
      <c r="B4795" s="6" t="str">
        <f>"201511018284"</f>
        <v>201511018284</v>
      </c>
    </row>
    <row r="4796" spans="1:2">
      <c r="A4796" s="4">
        <v>4791</v>
      </c>
      <c r="B4796" s="6" t="str">
        <f>"201511018289"</f>
        <v>201511018289</v>
      </c>
    </row>
    <row r="4797" spans="1:2">
      <c r="A4797" s="4">
        <v>4792</v>
      </c>
      <c r="B4797" s="6" t="str">
        <f>"201511018299"</f>
        <v>201511018299</v>
      </c>
    </row>
    <row r="4798" spans="1:2">
      <c r="A4798" s="4">
        <v>4793</v>
      </c>
      <c r="B4798" s="6" t="str">
        <f>"201511018302"</f>
        <v>201511018302</v>
      </c>
    </row>
    <row r="4799" spans="1:2">
      <c r="A4799" s="4">
        <v>4794</v>
      </c>
      <c r="B4799" s="6" t="str">
        <f>"201511018311"</f>
        <v>201511018311</v>
      </c>
    </row>
    <row r="4800" spans="1:2">
      <c r="A4800" s="4">
        <v>4795</v>
      </c>
      <c r="B4800" s="6" t="str">
        <f>"201511018325"</f>
        <v>201511018325</v>
      </c>
    </row>
    <row r="4801" spans="1:2">
      <c r="A4801" s="4">
        <v>4796</v>
      </c>
      <c r="B4801" s="6" t="str">
        <f>"201511018340"</f>
        <v>201511018340</v>
      </c>
    </row>
    <row r="4802" spans="1:2">
      <c r="A4802" s="4">
        <v>4797</v>
      </c>
      <c r="B4802" s="6" t="str">
        <f>"201511018381"</f>
        <v>201511018381</v>
      </c>
    </row>
    <row r="4803" spans="1:2">
      <c r="A4803" s="4">
        <v>4798</v>
      </c>
      <c r="B4803" s="6" t="str">
        <f>"201511018389"</f>
        <v>201511018389</v>
      </c>
    </row>
    <row r="4804" spans="1:2">
      <c r="A4804" s="4">
        <v>4799</v>
      </c>
      <c r="B4804" s="6" t="str">
        <f>"201511018549"</f>
        <v>201511018549</v>
      </c>
    </row>
    <row r="4805" spans="1:2">
      <c r="A4805" s="4">
        <v>4800</v>
      </c>
      <c r="B4805" s="6" t="str">
        <f>"201511018552"</f>
        <v>201511018552</v>
      </c>
    </row>
    <row r="4806" spans="1:2">
      <c r="A4806" s="4">
        <v>4801</v>
      </c>
      <c r="B4806" s="6" t="str">
        <f>"201511018607"</f>
        <v>201511018607</v>
      </c>
    </row>
    <row r="4807" spans="1:2">
      <c r="A4807" s="4">
        <v>4802</v>
      </c>
      <c r="B4807" s="6" t="str">
        <f>"201511018630"</f>
        <v>201511018630</v>
      </c>
    </row>
    <row r="4808" spans="1:2">
      <c r="A4808" s="4">
        <v>4803</v>
      </c>
      <c r="B4808" s="6" t="str">
        <f>"201511018650"</f>
        <v>201511018650</v>
      </c>
    </row>
    <row r="4809" spans="1:2">
      <c r="A4809" s="4">
        <v>4804</v>
      </c>
      <c r="B4809" s="6" t="str">
        <f>"201511018676"</f>
        <v>201511018676</v>
      </c>
    </row>
    <row r="4810" spans="1:2">
      <c r="A4810" s="4">
        <v>4805</v>
      </c>
      <c r="B4810" s="6" t="str">
        <f>"201511018684"</f>
        <v>201511018684</v>
      </c>
    </row>
    <row r="4811" spans="1:2">
      <c r="A4811" s="4">
        <v>4806</v>
      </c>
      <c r="B4811" s="6" t="str">
        <f>"201511018699"</f>
        <v>201511018699</v>
      </c>
    </row>
    <row r="4812" spans="1:2">
      <c r="A4812" s="4">
        <v>4807</v>
      </c>
      <c r="B4812" s="6" t="str">
        <f>"201511018737"</f>
        <v>201511018737</v>
      </c>
    </row>
    <row r="4813" spans="1:2">
      <c r="A4813" s="4">
        <v>4808</v>
      </c>
      <c r="B4813" s="6" t="str">
        <f>"201511018743"</f>
        <v>201511018743</v>
      </c>
    </row>
    <row r="4814" spans="1:2">
      <c r="A4814" s="4">
        <v>4809</v>
      </c>
      <c r="B4814" s="6" t="str">
        <f>"201511018746"</f>
        <v>201511018746</v>
      </c>
    </row>
    <row r="4815" spans="1:2">
      <c r="A4815" s="4">
        <v>4810</v>
      </c>
      <c r="B4815" s="6" t="str">
        <f>"201511018747"</f>
        <v>201511018747</v>
      </c>
    </row>
    <row r="4816" spans="1:2">
      <c r="A4816" s="4">
        <v>4811</v>
      </c>
      <c r="B4816" s="6" t="str">
        <f>"201511018932"</f>
        <v>201511018932</v>
      </c>
    </row>
    <row r="4817" spans="1:2">
      <c r="A4817" s="4">
        <v>4812</v>
      </c>
      <c r="B4817" s="6" t="str">
        <f>"201511019004"</f>
        <v>201511019004</v>
      </c>
    </row>
    <row r="4818" spans="1:2">
      <c r="A4818" s="4">
        <v>4813</v>
      </c>
      <c r="B4818" s="6" t="str">
        <f>"201511019017"</f>
        <v>201511019017</v>
      </c>
    </row>
    <row r="4819" spans="1:2">
      <c r="A4819" s="4">
        <v>4814</v>
      </c>
      <c r="B4819" s="6" t="str">
        <f>"201511019020"</f>
        <v>201511019020</v>
      </c>
    </row>
    <row r="4820" spans="1:2">
      <c r="A4820" s="4">
        <v>4815</v>
      </c>
      <c r="B4820" s="6" t="str">
        <f>"201511019058"</f>
        <v>201511019058</v>
      </c>
    </row>
    <row r="4821" spans="1:2">
      <c r="A4821" s="4">
        <v>4816</v>
      </c>
      <c r="B4821" s="6" t="str">
        <f>"201511019107"</f>
        <v>201511019107</v>
      </c>
    </row>
    <row r="4822" spans="1:2">
      <c r="A4822" s="4">
        <v>4817</v>
      </c>
      <c r="B4822" s="6" t="str">
        <f>"201511019116"</f>
        <v>201511019116</v>
      </c>
    </row>
    <row r="4823" spans="1:2">
      <c r="A4823" s="4">
        <v>4818</v>
      </c>
      <c r="B4823" s="6" t="str">
        <f>"201511019156"</f>
        <v>201511019156</v>
      </c>
    </row>
    <row r="4824" spans="1:2">
      <c r="A4824" s="4">
        <v>4819</v>
      </c>
      <c r="B4824" s="6" t="str">
        <f>"201511019398"</f>
        <v>201511019398</v>
      </c>
    </row>
    <row r="4825" spans="1:2">
      <c r="A4825" s="4">
        <v>4820</v>
      </c>
      <c r="B4825" s="6" t="str">
        <f>"201511019411"</f>
        <v>201511019411</v>
      </c>
    </row>
    <row r="4826" spans="1:2">
      <c r="A4826" s="4">
        <v>4821</v>
      </c>
      <c r="B4826" s="6" t="str">
        <f>"201511019419"</f>
        <v>201511019419</v>
      </c>
    </row>
    <row r="4827" spans="1:2">
      <c r="A4827" s="4">
        <v>4822</v>
      </c>
      <c r="B4827" s="6" t="str">
        <f>"201511019450"</f>
        <v>201511019450</v>
      </c>
    </row>
    <row r="4828" spans="1:2">
      <c r="A4828" s="4">
        <v>4823</v>
      </c>
      <c r="B4828" s="6" t="str">
        <f>"201511019530"</f>
        <v>201511019530</v>
      </c>
    </row>
    <row r="4829" spans="1:2">
      <c r="A4829" s="4">
        <v>4824</v>
      </c>
      <c r="B4829" s="6" t="str">
        <f>"201511019594"</f>
        <v>201511019594</v>
      </c>
    </row>
    <row r="4830" spans="1:2">
      <c r="A4830" s="4">
        <v>4825</v>
      </c>
      <c r="B4830" s="6" t="str">
        <f>"201511019616"</f>
        <v>201511019616</v>
      </c>
    </row>
    <row r="4831" spans="1:2">
      <c r="A4831" s="4">
        <v>4826</v>
      </c>
      <c r="B4831" s="6" t="str">
        <f>"201511019644"</f>
        <v>201511019644</v>
      </c>
    </row>
    <row r="4832" spans="1:2">
      <c r="A4832" s="4">
        <v>4827</v>
      </c>
      <c r="B4832" s="6" t="str">
        <f>"201511019646"</f>
        <v>201511019646</v>
      </c>
    </row>
    <row r="4833" spans="1:2">
      <c r="A4833" s="4">
        <v>4828</v>
      </c>
      <c r="B4833" s="6" t="str">
        <f>"201511019652"</f>
        <v>201511019652</v>
      </c>
    </row>
    <row r="4834" spans="1:2">
      <c r="A4834" s="4">
        <v>4829</v>
      </c>
      <c r="B4834" s="6" t="str">
        <f>"201511019658"</f>
        <v>201511019658</v>
      </c>
    </row>
    <row r="4835" spans="1:2">
      <c r="A4835" s="4">
        <v>4830</v>
      </c>
      <c r="B4835" s="6" t="str">
        <f>"201511019672"</f>
        <v>201511019672</v>
      </c>
    </row>
    <row r="4836" spans="1:2">
      <c r="A4836" s="4">
        <v>4831</v>
      </c>
      <c r="B4836" s="6" t="str">
        <f>"201511019708"</f>
        <v>201511019708</v>
      </c>
    </row>
    <row r="4837" spans="1:2">
      <c r="A4837" s="4">
        <v>4832</v>
      </c>
      <c r="B4837" s="6" t="str">
        <f>"201511019802"</f>
        <v>201511019802</v>
      </c>
    </row>
    <row r="4838" spans="1:2">
      <c r="A4838" s="4">
        <v>4833</v>
      </c>
      <c r="B4838" s="6" t="str">
        <f>"201511019803"</f>
        <v>201511019803</v>
      </c>
    </row>
    <row r="4839" spans="1:2">
      <c r="A4839" s="4">
        <v>4834</v>
      </c>
      <c r="B4839" s="6" t="str">
        <f>"201511019911"</f>
        <v>201511019911</v>
      </c>
    </row>
    <row r="4840" spans="1:2">
      <c r="A4840" s="4">
        <v>4835</v>
      </c>
      <c r="B4840" s="6" t="str">
        <f>"201511019987"</f>
        <v>201511019987</v>
      </c>
    </row>
    <row r="4841" spans="1:2">
      <c r="A4841" s="4">
        <v>4836</v>
      </c>
      <c r="B4841" s="6" t="str">
        <f>"201511020007"</f>
        <v>201511020007</v>
      </c>
    </row>
    <row r="4842" spans="1:2">
      <c r="A4842" s="4">
        <v>4837</v>
      </c>
      <c r="B4842" s="6" t="str">
        <f>"201511020027"</f>
        <v>201511020027</v>
      </c>
    </row>
    <row r="4843" spans="1:2">
      <c r="A4843" s="4">
        <v>4838</v>
      </c>
      <c r="B4843" s="6" t="str">
        <f>"201511020072"</f>
        <v>201511020072</v>
      </c>
    </row>
    <row r="4844" spans="1:2">
      <c r="A4844" s="4">
        <v>4839</v>
      </c>
      <c r="B4844" s="6" t="str">
        <f>"201511020171"</f>
        <v>201511020171</v>
      </c>
    </row>
    <row r="4845" spans="1:2">
      <c r="A4845" s="4">
        <v>4840</v>
      </c>
      <c r="B4845" s="6" t="str">
        <f>"201511020236"</f>
        <v>201511020236</v>
      </c>
    </row>
    <row r="4846" spans="1:2">
      <c r="A4846" s="4">
        <v>4841</v>
      </c>
      <c r="B4846" s="6" t="str">
        <f>"201511020265"</f>
        <v>201511020265</v>
      </c>
    </row>
    <row r="4847" spans="1:2">
      <c r="A4847" s="4">
        <v>4842</v>
      </c>
      <c r="B4847" s="6" t="str">
        <f>"201511020411"</f>
        <v>201511020411</v>
      </c>
    </row>
    <row r="4848" spans="1:2">
      <c r="A4848" s="4">
        <v>4843</v>
      </c>
      <c r="B4848" s="6" t="str">
        <f>"201511020418"</f>
        <v>201511020418</v>
      </c>
    </row>
    <row r="4849" spans="1:2">
      <c r="A4849" s="4">
        <v>4844</v>
      </c>
      <c r="B4849" s="6" t="str">
        <f>"201511020421"</f>
        <v>201511020421</v>
      </c>
    </row>
    <row r="4850" spans="1:2">
      <c r="A4850" s="4">
        <v>4845</v>
      </c>
      <c r="B4850" s="6" t="str">
        <f>"201511020484"</f>
        <v>201511020484</v>
      </c>
    </row>
    <row r="4851" spans="1:2">
      <c r="A4851" s="4">
        <v>4846</v>
      </c>
      <c r="B4851" s="6" t="str">
        <f>"201511020504"</f>
        <v>201511020504</v>
      </c>
    </row>
    <row r="4852" spans="1:2">
      <c r="A4852" s="4">
        <v>4847</v>
      </c>
      <c r="B4852" s="6" t="str">
        <f>"201511020524"</f>
        <v>201511020524</v>
      </c>
    </row>
    <row r="4853" spans="1:2">
      <c r="A4853" s="4">
        <v>4848</v>
      </c>
      <c r="B4853" s="6" t="str">
        <f>"201511020548"</f>
        <v>201511020548</v>
      </c>
    </row>
    <row r="4854" spans="1:2">
      <c r="A4854" s="4">
        <v>4849</v>
      </c>
      <c r="B4854" s="6" t="str">
        <f>"201511020555"</f>
        <v>201511020555</v>
      </c>
    </row>
    <row r="4855" spans="1:2">
      <c r="A4855" s="4">
        <v>4850</v>
      </c>
      <c r="B4855" s="6" t="str">
        <f>"201511020647"</f>
        <v>201511020647</v>
      </c>
    </row>
    <row r="4856" spans="1:2">
      <c r="A4856" s="4">
        <v>4851</v>
      </c>
      <c r="B4856" s="6" t="str">
        <f>"201511020649"</f>
        <v>201511020649</v>
      </c>
    </row>
    <row r="4857" spans="1:2">
      <c r="A4857" s="4">
        <v>4852</v>
      </c>
      <c r="B4857" s="6" t="str">
        <f>"201511020718"</f>
        <v>201511020718</v>
      </c>
    </row>
    <row r="4858" spans="1:2">
      <c r="A4858" s="4">
        <v>4853</v>
      </c>
      <c r="B4858" s="6" t="str">
        <f>"201511020744"</f>
        <v>201511020744</v>
      </c>
    </row>
    <row r="4859" spans="1:2">
      <c r="A4859" s="4">
        <v>4854</v>
      </c>
      <c r="B4859" s="6" t="str">
        <f>"201511020842"</f>
        <v>201511020842</v>
      </c>
    </row>
    <row r="4860" spans="1:2">
      <c r="A4860" s="4">
        <v>4855</v>
      </c>
      <c r="B4860" s="6" t="str">
        <f>"201511020919"</f>
        <v>201511020919</v>
      </c>
    </row>
    <row r="4861" spans="1:2">
      <c r="A4861" s="4">
        <v>4856</v>
      </c>
      <c r="B4861" s="6" t="str">
        <f>"201511020926"</f>
        <v>201511020926</v>
      </c>
    </row>
    <row r="4862" spans="1:2">
      <c r="A4862" s="4">
        <v>4857</v>
      </c>
      <c r="B4862" s="6" t="str">
        <f>"201511020938"</f>
        <v>201511020938</v>
      </c>
    </row>
    <row r="4863" spans="1:2">
      <c r="A4863" s="4">
        <v>4858</v>
      </c>
      <c r="B4863" s="6" t="str">
        <f>"201511021000"</f>
        <v>201511021000</v>
      </c>
    </row>
    <row r="4864" spans="1:2">
      <c r="A4864" s="4">
        <v>4859</v>
      </c>
      <c r="B4864" s="6" t="str">
        <f>"201511021097"</f>
        <v>201511021097</v>
      </c>
    </row>
    <row r="4865" spans="1:2">
      <c r="A4865" s="4">
        <v>4860</v>
      </c>
      <c r="B4865" s="6" t="str">
        <f>"201511021111"</f>
        <v>201511021111</v>
      </c>
    </row>
    <row r="4866" spans="1:2">
      <c r="A4866" s="4">
        <v>4861</v>
      </c>
      <c r="B4866" s="6" t="str">
        <f>"201511021142"</f>
        <v>201511021142</v>
      </c>
    </row>
    <row r="4867" spans="1:2">
      <c r="A4867" s="4">
        <v>4862</v>
      </c>
      <c r="B4867" s="6" t="str">
        <f>"201511021149"</f>
        <v>201511021149</v>
      </c>
    </row>
    <row r="4868" spans="1:2">
      <c r="A4868" s="4">
        <v>4863</v>
      </c>
      <c r="B4868" s="6" t="str">
        <f>"201511021160"</f>
        <v>201511021160</v>
      </c>
    </row>
    <row r="4869" spans="1:2">
      <c r="A4869" s="4">
        <v>4864</v>
      </c>
      <c r="B4869" s="6" t="str">
        <f>"201511021173"</f>
        <v>201511021173</v>
      </c>
    </row>
    <row r="4870" spans="1:2">
      <c r="A4870" s="4">
        <v>4865</v>
      </c>
      <c r="B4870" s="6" t="str">
        <f>"201511021190"</f>
        <v>201511021190</v>
      </c>
    </row>
    <row r="4871" spans="1:2">
      <c r="A4871" s="4">
        <v>4866</v>
      </c>
      <c r="B4871" s="6" t="str">
        <f>"201511021251"</f>
        <v>201511021251</v>
      </c>
    </row>
    <row r="4872" spans="1:2">
      <c r="A4872" s="4">
        <v>4867</v>
      </c>
      <c r="B4872" s="6" t="str">
        <f>"201511021301"</f>
        <v>201511021301</v>
      </c>
    </row>
    <row r="4873" spans="1:2">
      <c r="A4873" s="4">
        <v>4868</v>
      </c>
      <c r="B4873" s="6" t="str">
        <f>"201511021313"</f>
        <v>201511021313</v>
      </c>
    </row>
    <row r="4874" spans="1:2">
      <c r="A4874" s="4">
        <v>4869</v>
      </c>
      <c r="B4874" s="6" t="str">
        <f>"201511021340"</f>
        <v>201511021340</v>
      </c>
    </row>
    <row r="4875" spans="1:2">
      <c r="A4875" s="4">
        <v>4870</v>
      </c>
      <c r="B4875" s="6" t="str">
        <f>"201511021371"</f>
        <v>201511021371</v>
      </c>
    </row>
    <row r="4876" spans="1:2">
      <c r="A4876" s="4">
        <v>4871</v>
      </c>
      <c r="B4876" s="6" t="str">
        <f>"201511021373"</f>
        <v>201511021373</v>
      </c>
    </row>
    <row r="4877" spans="1:2">
      <c r="A4877" s="4">
        <v>4872</v>
      </c>
      <c r="B4877" s="6" t="str">
        <f>"201511021376"</f>
        <v>201511021376</v>
      </c>
    </row>
    <row r="4878" spans="1:2">
      <c r="A4878" s="4">
        <v>4873</v>
      </c>
      <c r="B4878" s="6" t="str">
        <f>"201511021414"</f>
        <v>201511021414</v>
      </c>
    </row>
    <row r="4879" spans="1:2">
      <c r="A4879" s="4">
        <v>4874</v>
      </c>
      <c r="B4879" s="6" t="str">
        <f>"201511021433"</f>
        <v>201511021433</v>
      </c>
    </row>
    <row r="4880" spans="1:2">
      <c r="A4880" s="4">
        <v>4875</v>
      </c>
      <c r="B4880" s="6" t="str">
        <f>"201511021437"</f>
        <v>201511021437</v>
      </c>
    </row>
    <row r="4881" spans="1:2">
      <c r="A4881" s="4">
        <v>4876</v>
      </c>
      <c r="B4881" s="6" t="str">
        <f>"201511021440"</f>
        <v>201511021440</v>
      </c>
    </row>
    <row r="4882" spans="1:2">
      <c r="A4882" s="4">
        <v>4877</v>
      </c>
      <c r="B4882" s="6" t="str">
        <f>"201511021453"</f>
        <v>201511021453</v>
      </c>
    </row>
    <row r="4883" spans="1:2">
      <c r="A4883" s="4">
        <v>4878</v>
      </c>
      <c r="B4883" s="6" t="str">
        <f>"201511021487"</f>
        <v>201511021487</v>
      </c>
    </row>
    <row r="4884" spans="1:2">
      <c r="A4884" s="4">
        <v>4879</v>
      </c>
      <c r="B4884" s="6" t="str">
        <f>"201511021497"</f>
        <v>201511021497</v>
      </c>
    </row>
    <row r="4885" spans="1:2">
      <c r="A4885" s="4">
        <v>4880</v>
      </c>
      <c r="B4885" s="6" t="str">
        <f>"201511021505"</f>
        <v>201511021505</v>
      </c>
    </row>
    <row r="4886" spans="1:2">
      <c r="A4886" s="4">
        <v>4881</v>
      </c>
      <c r="B4886" s="6" t="str">
        <f>"201511021533"</f>
        <v>201511021533</v>
      </c>
    </row>
    <row r="4887" spans="1:2">
      <c r="A4887" s="4">
        <v>4882</v>
      </c>
      <c r="B4887" s="6" t="str">
        <f>"201511021555"</f>
        <v>201511021555</v>
      </c>
    </row>
    <row r="4888" spans="1:2">
      <c r="A4888" s="4">
        <v>4883</v>
      </c>
      <c r="B4888" s="6" t="str">
        <f>"201511021584"</f>
        <v>201511021584</v>
      </c>
    </row>
    <row r="4889" spans="1:2">
      <c r="A4889" s="4">
        <v>4884</v>
      </c>
      <c r="B4889" s="6" t="str">
        <f>"201511021585"</f>
        <v>201511021585</v>
      </c>
    </row>
    <row r="4890" spans="1:2">
      <c r="A4890" s="4">
        <v>4885</v>
      </c>
      <c r="B4890" s="6" t="str">
        <f>"201511021621"</f>
        <v>201511021621</v>
      </c>
    </row>
    <row r="4891" spans="1:2">
      <c r="A4891" s="4">
        <v>4886</v>
      </c>
      <c r="B4891" s="6" t="str">
        <f>"201511021677"</f>
        <v>201511021677</v>
      </c>
    </row>
    <row r="4892" spans="1:2">
      <c r="A4892" s="4">
        <v>4887</v>
      </c>
      <c r="B4892" s="6" t="str">
        <f>"201511021791"</f>
        <v>201511021791</v>
      </c>
    </row>
    <row r="4893" spans="1:2">
      <c r="A4893" s="4">
        <v>4888</v>
      </c>
      <c r="B4893" s="6" t="str">
        <f>"201511021844"</f>
        <v>201511021844</v>
      </c>
    </row>
    <row r="4894" spans="1:2">
      <c r="A4894" s="4">
        <v>4889</v>
      </c>
      <c r="B4894" s="6" t="str">
        <f>"201511021867"</f>
        <v>201511021867</v>
      </c>
    </row>
    <row r="4895" spans="1:2">
      <c r="A4895" s="4">
        <v>4890</v>
      </c>
      <c r="B4895" s="6" t="str">
        <f>"201511021886"</f>
        <v>201511021886</v>
      </c>
    </row>
    <row r="4896" spans="1:2">
      <c r="A4896" s="4">
        <v>4891</v>
      </c>
      <c r="B4896" s="6" t="str">
        <f>"201511021899"</f>
        <v>201511021899</v>
      </c>
    </row>
    <row r="4897" spans="1:2">
      <c r="A4897" s="4">
        <v>4892</v>
      </c>
      <c r="B4897" s="6" t="str">
        <f>"201511022014"</f>
        <v>201511022014</v>
      </c>
    </row>
    <row r="4898" spans="1:2">
      <c r="A4898" s="4">
        <v>4893</v>
      </c>
      <c r="B4898" s="6" t="str">
        <f>"201511022028"</f>
        <v>201511022028</v>
      </c>
    </row>
    <row r="4899" spans="1:2">
      <c r="A4899" s="4">
        <v>4894</v>
      </c>
      <c r="B4899" s="6" t="str">
        <f>"201511022042"</f>
        <v>201511022042</v>
      </c>
    </row>
    <row r="4900" spans="1:2">
      <c r="A4900" s="4">
        <v>4895</v>
      </c>
      <c r="B4900" s="6" t="str">
        <f>"201511022051"</f>
        <v>201511022051</v>
      </c>
    </row>
    <row r="4901" spans="1:2">
      <c r="A4901" s="4">
        <v>4896</v>
      </c>
      <c r="B4901" s="6" t="str">
        <f>"201511022056"</f>
        <v>201511022056</v>
      </c>
    </row>
    <row r="4902" spans="1:2">
      <c r="A4902" s="4">
        <v>4897</v>
      </c>
      <c r="B4902" s="6" t="str">
        <f>"201511022126"</f>
        <v>201511022126</v>
      </c>
    </row>
    <row r="4903" spans="1:2">
      <c r="A4903" s="4">
        <v>4898</v>
      </c>
      <c r="B4903" s="6" t="str">
        <f>"201511022132"</f>
        <v>201511022132</v>
      </c>
    </row>
    <row r="4904" spans="1:2">
      <c r="A4904" s="4">
        <v>4899</v>
      </c>
      <c r="B4904" s="6" t="str">
        <f>"201511022141"</f>
        <v>201511022141</v>
      </c>
    </row>
    <row r="4905" spans="1:2">
      <c r="A4905" s="4">
        <v>4900</v>
      </c>
      <c r="B4905" s="6" t="str">
        <f>"201511022170"</f>
        <v>201511022170</v>
      </c>
    </row>
    <row r="4906" spans="1:2">
      <c r="A4906" s="4">
        <v>4901</v>
      </c>
      <c r="B4906" s="6" t="str">
        <f>"201511022226"</f>
        <v>201511022226</v>
      </c>
    </row>
    <row r="4907" spans="1:2">
      <c r="A4907" s="4">
        <v>4902</v>
      </c>
      <c r="B4907" s="6" t="str">
        <f>"201511022242"</f>
        <v>201511022242</v>
      </c>
    </row>
    <row r="4908" spans="1:2">
      <c r="A4908" s="4">
        <v>4903</v>
      </c>
      <c r="B4908" s="6" t="str">
        <f>"201511022256"</f>
        <v>201511022256</v>
      </c>
    </row>
    <row r="4909" spans="1:2">
      <c r="A4909" s="4">
        <v>4904</v>
      </c>
      <c r="B4909" s="6" t="str">
        <f>"201511022269"</f>
        <v>201511022269</v>
      </c>
    </row>
    <row r="4910" spans="1:2">
      <c r="A4910" s="4">
        <v>4905</v>
      </c>
      <c r="B4910" s="6" t="str">
        <f>"201511022300"</f>
        <v>201511022300</v>
      </c>
    </row>
    <row r="4911" spans="1:2">
      <c r="A4911" s="4">
        <v>4906</v>
      </c>
      <c r="B4911" s="6" t="str">
        <f>"201511022303"</f>
        <v>201511022303</v>
      </c>
    </row>
    <row r="4912" spans="1:2">
      <c r="A4912" s="4">
        <v>4907</v>
      </c>
      <c r="B4912" s="6" t="str">
        <f>"201511022307"</f>
        <v>201511022307</v>
      </c>
    </row>
    <row r="4913" spans="1:2">
      <c r="A4913" s="4">
        <v>4908</v>
      </c>
      <c r="B4913" s="6" t="str">
        <f>"201511022340"</f>
        <v>201511022340</v>
      </c>
    </row>
    <row r="4914" spans="1:2">
      <c r="A4914" s="4">
        <v>4909</v>
      </c>
      <c r="B4914" s="6" t="str">
        <f>"201511022350"</f>
        <v>201511022350</v>
      </c>
    </row>
    <row r="4915" spans="1:2">
      <c r="A4915" s="4">
        <v>4910</v>
      </c>
      <c r="B4915" s="6" t="str">
        <f>"201511022355"</f>
        <v>201511022355</v>
      </c>
    </row>
    <row r="4916" spans="1:2">
      <c r="A4916" s="4">
        <v>4911</v>
      </c>
      <c r="B4916" s="6" t="str">
        <f>"201511022414"</f>
        <v>201511022414</v>
      </c>
    </row>
    <row r="4917" spans="1:2">
      <c r="A4917" s="4">
        <v>4912</v>
      </c>
      <c r="B4917" s="6" t="str">
        <f>"201511022504"</f>
        <v>201511022504</v>
      </c>
    </row>
    <row r="4918" spans="1:2">
      <c r="A4918" s="4">
        <v>4913</v>
      </c>
      <c r="B4918" s="6" t="str">
        <f>"201511022531"</f>
        <v>201511022531</v>
      </c>
    </row>
    <row r="4919" spans="1:2">
      <c r="A4919" s="4">
        <v>4914</v>
      </c>
      <c r="B4919" s="6" t="str">
        <f>"201511022626"</f>
        <v>201511022626</v>
      </c>
    </row>
    <row r="4920" spans="1:2">
      <c r="A4920" s="4">
        <v>4915</v>
      </c>
      <c r="B4920" s="6" t="str">
        <f>"201511022650"</f>
        <v>201511022650</v>
      </c>
    </row>
    <row r="4921" spans="1:2">
      <c r="A4921" s="4">
        <v>4916</v>
      </c>
      <c r="B4921" s="6" t="str">
        <f>"201511022665"</f>
        <v>201511022665</v>
      </c>
    </row>
    <row r="4922" spans="1:2">
      <c r="A4922" s="4">
        <v>4917</v>
      </c>
      <c r="B4922" s="6" t="str">
        <f>"201511022693"</f>
        <v>201511022693</v>
      </c>
    </row>
    <row r="4923" spans="1:2">
      <c r="A4923" s="4">
        <v>4918</v>
      </c>
      <c r="B4923" s="6" t="str">
        <f>"201511022700"</f>
        <v>201511022700</v>
      </c>
    </row>
    <row r="4924" spans="1:2">
      <c r="A4924" s="4">
        <v>4919</v>
      </c>
      <c r="B4924" s="6" t="str">
        <f>"201511022767"</f>
        <v>201511022767</v>
      </c>
    </row>
    <row r="4925" spans="1:2">
      <c r="A4925" s="4">
        <v>4920</v>
      </c>
      <c r="B4925" s="6" t="str">
        <f>"201511022774"</f>
        <v>201511022774</v>
      </c>
    </row>
    <row r="4926" spans="1:2">
      <c r="A4926" s="4">
        <v>4921</v>
      </c>
      <c r="B4926" s="6" t="str">
        <f>"201511022797"</f>
        <v>201511022797</v>
      </c>
    </row>
    <row r="4927" spans="1:2">
      <c r="A4927" s="4">
        <v>4922</v>
      </c>
      <c r="B4927" s="6" t="str">
        <f>"201511022835"</f>
        <v>201511022835</v>
      </c>
    </row>
    <row r="4928" spans="1:2">
      <c r="A4928" s="4">
        <v>4923</v>
      </c>
      <c r="B4928" s="6" t="str">
        <f>"201511022851"</f>
        <v>201511022851</v>
      </c>
    </row>
    <row r="4929" spans="1:2">
      <c r="A4929" s="4">
        <v>4924</v>
      </c>
      <c r="B4929" s="6" t="str">
        <f>"201511022862"</f>
        <v>201511022862</v>
      </c>
    </row>
    <row r="4930" spans="1:2">
      <c r="A4930" s="4">
        <v>4925</v>
      </c>
      <c r="B4930" s="6" t="str">
        <f>"201511022881"</f>
        <v>201511022881</v>
      </c>
    </row>
    <row r="4931" spans="1:2">
      <c r="A4931" s="4">
        <v>4926</v>
      </c>
      <c r="B4931" s="6" t="str">
        <f>"201511022907"</f>
        <v>201511022907</v>
      </c>
    </row>
    <row r="4932" spans="1:2">
      <c r="A4932" s="4">
        <v>4927</v>
      </c>
      <c r="B4932" s="6" t="str">
        <f>"201511022913"</f>
        <v>201511022913</v>
      </c>
    </row>
    <row r="4933" spans="1:2">
      <c r="A4933" s="4">
        <v>4928</v>
      </c>
      <c r="B4933" s="6" t="str">
        <f>"201511022915"</f>
        <v>201511022915</v>
      </c>
    </row>
    <row r="4934" spans="1:2">
      <c r="A4934" s="4">
        <v>4929</v>
      </c>
      <c r="B4934" s="6" t="str">
        <f>"201511022939"</f>
        <v>201511022939</v>
      </c>
    </row>
    <row r="4935" spans="1:2">
      <c r="A4935" s="4">
        <v>4930</v>
      </c>
      <c r="B4935" s="6" t="str">
        <f>"201511022985"</f>
        <v>201511022985</v>
      </c>
    </row>
    <row r="4936" spans="1:2">
      <c r="A4936" s="4">
        <v>4931</v>
      </c>
      <c r="B4936" s="6" t="str">
        <f>"201511023016"</f>
        <v>201511023016</v>
      </c>
    </row>
    <row r="4937" spans="1:2">
      <c r="A4937" s="4">
        <v>4932</v>
      </c>
      <c r="B4937" s="6" t="str">
        <f>"201511023062"</f>
        <v>201511023062</v>
      </c>
    </row>
    <row r="4938" spans="1:2">
      <c r="A4938" s="4">
        <v>4933</v>
      </c>
      <c r="B4938" s="6" t="str">
        <f>"201511023104"</f>
        <v>201511023104</v>
      </c>
    </row>
    <row r="4939" spans="1:2">
      <c r="A4939" s="4">
        <v>4934</v>
      </c>
      <c r="B4939" s="6" t="str">
        <f>"201511023106"</f>
        <v>201511023106</v>
      </c>
    </row>
    <row r="4940" spans="1:2">
      <c r="A4940" s="4">
        <v>4935</v>
      </c>
      <c r="B4940" s="6" t="str">
        <f>"201511023117"</f>
        <v>201511023117</v>
      </c>
    </row>
    <row r="4941" spans="1:2">
      <c r="A4941" s="4">
        <v>4936</v>
      </c>
      <c r="B4941" s="6" t="str">
        <f>"201511023118"</f>
        <v>201511023118</v>
      </c>
    </row>
    <row r="4942" spans="1:2">
      <c r="A4942" s="4">
        <v>4937</v>
      </c>
      <c r="B4942" s="6" t="str">
        <f>"201511023150"</f>
        <v>201511023150</v>
      </c>
    </row>
    <row r="4943" spans="1:2">
      <c r="A4943" s="4">
        <v>4938</v>
      </c>
      <c r="B4943" s="6" t="str">
        <f>"201511023189"</f>
        <v>201511023189</v>
      </c>
    </row>
    <row r="4944" spans="1:2">
      <c r="A4944" s="4">
        <v>4939</v>
      </c>
      <c r="B4944" s="6" t="str">
        <f>"201511023222"</f>
        <v>201511023222</v>
      </c>
    </row>
    <row r="4945" spans="1:2">
      <c r="A4945" s="4">
        <v>4940</v>
      </c>
      <c r="B4945" s="6" t="str">
        <f>"201511023248"</f>
        <v>201511023248</v>
      </c>
    </row>
    <row r="4946" spans="1:2">
      <c r="A4946" s="4">
        <v>4941</v>
      </c>
      <c r="B4946" s="6" t="str">
        <f>"201511023259"</f>
        <v>201511023259</v>
      </c>
    </row>
    <row r="4947" spans="1:2">
      <c r="A4947" s="4">
        <v>4942</v>
      </c>
      <c r="B4947" s="6" t="str">
        <f>"201511023260"</f>
        <v>201511023260</v>
      </c>
    </row>
    <row r="4948" spans="1:2">
      <c r="A4948" s="4">
        <v>4943</v>
      </c>
      <c r="B4948" s="6" t="str">
        <f>"201511023268"</f>
        <v>201511023268</v>
      </c>
    </row>
    <row r="4949" spans="1:2">
      <c r="A4949" s="4">
        <v>4944</v>
      </c>
      <c r="B4949" s="6" t="str">
        <f>"201511023304"</f>
        <v>201511023304</v>
      </c>
    </row>
    <row r="4950" spans="1:2">
      <c r="A4950" s="4">
        <v>4945</v>
      </c>
      <c r="B4950" s="6" t="str">
        <f>"201511023317"</f>
        <v>201511023317</v>
      </c>
    </row>
    <row r="4951" spans="1:2">
      <c r="A4951" s="4">
        <v>4946</v>
      </c>
      <c r="B4951" s="6" t="str">
        <f>"201511023320"</f>
        <v>201511023320</v>
      </c>
    </row>
    <row r="4952" spans="1:2">
      <c r="A4952" s="4">
        <v>4947</v>
      </c>
      <c r="B4952" s="6" t="str">
        <f>"201511023355"</f>
        <v>201511023355</v>
      </c>
    </row>
    <row r="4953" spans="1:2">
      <c r="A4953" s="4">
        <v>4948</v>
      </c>
      <c r="B4953" s="6" t="str">
        <f>"201511023370"</f>
        <v>201511023370</v>
      </c>
    </row>
    <row r="4954" spans="1:2">
      <c r="A4954" s="4">
        <v>4949</v>
      </c>
      <c r="B4954" s="6" t="str">
        <f>"201511023377"</f>
        <v>201511023377</v>
      </c>
    </row>
    <row r="4955" spans="1:2">
      <c r="A4955" s="4">
        <v>4950</v>
      </c>
      <c r="B4955" s="6" t="str">
        <f>"201511023384"</f>
        <v>201511023384</v>
      </c>
    </row>
    <row r="4956" spans="1:2">
      <c r="A4956" s="4">
        <v>4951</v>
      </c>
      <c r="B4956" s="6" t="str">
        <f>"201511023388"</f>
        <v>201511023388</v>
      </c>
    </row>
    <row r="4957" spans="1:2">
      <c r="A4957" s="4">
        <v>4952</v>
      </c>
      <c r="B4957" s="6" t="str">
        <f>"201511023408"</f>
        <v>201511023408</v>
      </c>
    </row>
    <row r="4958" spans="1:2">
      <c r="A4958" s="4">
        <v>4953</v>
      </c>
      <c r="B4958" s="6" t="str">
        <f>"201511023426"</f>
        <v>201511023426</v>
      </c>
    </row>
    <row r="4959" spans="1:2">
      <c r="A4959" s="4">
        <v>4954</v>
      </c>
      <c r="B4959" s="6" t="str">
        <f>"201511023451"</f>
        <v>201511023451</v>
      </c>
    </row>
    <row r="4960" spans="1:2">
      <c r="A4960" s="4">
        <v>4955</v>
      </c>
      <c r="B4960" s="6" t="str">
        <f>"201511023479"</f>
        <v>201511023479</v>
      </c>
    </row>
    <row r="4961" spans="1:2">
      <c r="A4961" s="4">
        <v>4956</v>
      </c>
      <c r="B4961" s="6" t="str">
        <f>"201511023489"</f>
        <v>201511023489</v>
      </c>
    </row>
    <row r="4962" spans="1:2">
      <c r="A4962" s="4">
        <v>4957</v>
      </c>
      <c r="B4962" s="6" t="str">
        <f>"201511023497"</f>
        <v>201511023497</v>
      </c>
    </row>
    <row r="4963" spans="1:2">
      <c r="A4963" s="4">
        <v>4958</v>
      </c>
      <c r="B4963" s="6" t="str">
        <f>"201511023545"</f>
        <v>201511023545</v>
      </c>
    </row>
    <row r="4964" spans="1:2">
      <c r="A4964" s="4">
        <v>4959</v>
      </c>
      <c r="B4964" s="6" t="str">
        <f>"201511023569"</f>
        <v>201511023569</v>
      </c>
    </row>
    <row r="4965" spans="1:2">
      <c r="A4965" s="4">
        <v>4960</v>
      </c>
      <c r="B4965" s="6" t="str">
        <f>"201511023603"</f>
        <v>201511023603</v>
      </c>
    </row>
    <row r="4966" spans="1:2">
      <c r="A4966" s="4">
        <v>4961</v>
      </c>
      <c r="B4966" s="6" t="str">
        <f>"201511023632"</f>
        <v>201511023632</v>
      </c>
    </row>
    <row r="4967" spans="1:2">
      <c r="A4967" s="4">
        <v>4962</v>
      </c>
      <c r="B4967" s="6" t="str">
        <f>"201511023651"</f>
        <v>201511023651</v>
      </c>
    </row>
    <row r="4968" spans="1:2">
      <c r="A4968" s="4">
        <v>4963</v>
      </c>
      <c r="B4968" s="6" t="str">
        <f>"201511023653"</f>
        <v>201511023653</v>
      </c>
    </row>
    <row r="4969" spans="1:2">
      <c r="A4969" s="4">
        <v>4964</v>
      </c>
      <c r="B4969" s="6" t="str">
        <f>"201511023661"</f>
        <v>201511023661</v>
      </c>
    </row>
    <row r="4970" spans="1:2">
      <c r="A4970" s="4">
        <v>4965</v>
      </c>
      <c r="B4970" s="6" t="str">
        <f>"201511023666"</f>
        <v>201511023666</v>
      </c>
    </row>
    <row r="4971" spans="1:2">
      <c r="A4971" s="4">
        <v>4966</v>
      </c>
      <c r="B4971" s="6" t="str">
        <f>"201511023667"</f>
        <v>201511023667</v>
      </c>
    </row>
    <row r="4972" spans="1:2">
      <c r="A4972" s="4">
        <v>4967</v>
      </c>
      <c r="B4972" s="6" t="str">
        <f>"201511023672"</f>
        <v>201511023672</v>
      </c>
    </row>
    <row r="4973" spans="1:2">
      <c r="A4973" s="4">
        <v>4968</v>
      </c>
      <c r="B4973" s="6" t="str">
        <f>"201511023679"</f>
        <v>201511023679</v>
      </c>
    </row>
    <row r="4974" spans="1:2">
      <c r="A4974" s="4">
        <v>4969</v>
      </c>
      <c r="B4974" s="6" t="str">
        <f>"201511023698"</f>
        <v>201511023698</v>
      </c>
    </row>
    <row r="4975" spans="1:2">
      <c r="A4975" s="4">
        <v>4970</v>
      </c>
      <c r="B4975" s="6" t="str">
        <f>"201511023737"</f>
        <v>201511023737</v>
      </c>
    </row>
    <row r="4976" spans="1:2">
      <c r="A4976" s="4">
        <v>4971</v>
      </c>
      <c r="B4976" s="6" t="str">
        <f>"201511023738"</f>
        <v>201511023738</v>
      </c>
    </row>
    <row r="4977" spans="1:2">
      <c r="A4977" s="4">
        <v>4972</v>
      </c>
      <c r="B4977" s="6" t="str">
        <f>"201511023753"</f>
        <v>201511023753</v>
      </c>
    </row>
    <row r="4978" spans="1:2">
      <c r="A4978" s="4">
        <v>4973</v>
      </c>
      <c r="B4978" s="6" t="str">
        <f>"201511023803"</f>
        <v>201511023803</v>
      </c>
    </row>
    <row r="4979" spans="1:2">
      <c r="A4979" s="4">
        <v>4974</v>
      </c>
      <c r="B4979" s="6" t="str">
        <f>"201511023822"</f>
        <v>201511023822</v>
      </c>
    </row>
    <row r="4980" spans="1:2">
      <c r="A4980" s="4">
        <v>4975</v>
      </c>
      <c r="B4980" s="6" t="str">
        <f>"201511023840"</f>
        <v>201511023840</v>
      </c>
    </row>
    <row r="4981" spans="1:2">
      <c r="A4981" s="4">
        <v>4976</v>
      </c>
      <c r="B4981" s="6" t="str">
        <f>"201511023977"</f>
        <v>201511023977</v>
      </c>
    </row>
    <row r="4982" spans="1:2">
      <c r="A4982" s="4">
        <v>4977</v>
      </c>
      <c r="B4982" s="6" t="str">
        <f>"201511023987"</f>
        <v>201511023987</v>
      </c>
    </row>
    <row r="4983" spans="1:2">
      <c r="A4983" s="4">
        <v>4978</v>
      </c>
      <c r="B4983" s="6" t="str">
        <f>"201511023997"</f>
        <v>201511023997</v>
      </c>
    </row>
    <row r="4984" spans="1:2">
      <c r="A4984" s="4">
        <v>4979</v>
      </c>
      <c r="B4984" s="6" t="str">
        <f>"201511024007"</f>
        <v>201511024007</v>
      </c>
    </row>
    <row r="4985" spans="1:2">
      <c r="A4985" s="4">
        <v>4980</v>
      </c>
      <c r="B4985" s="6" t="str">
        <f>"201511024059"</f>
        <v>201511024059</v>
      </c>
    </row>
    <row r="4986" spans="1:2">
      <c r="A4986" s="4">
        <v>4981</v>
      </c>
      <c r="B4986" s="6" t="str">
        <f>"201511024065"</f>
        <v>201511024065</v>
      </c>
    </row>
    <row r="4987" spans="1:2">
      <c r="A4987" s="4">
        <v>4982</v>
      </c>
      <c r="B4987" s="6" t="str">
        <f>"201511024082"</f>
        <v>201511024082</v>
      </c>
    </row>
    <row r="4988" spans="1:2">
      <c r="A4988" s="4">
        <v>4983</v>
      </c>
      <c r="B4988" s="6" t="str">
        <f>"201511024109"</f>
        <v>201511024109</v>
      </c>
    </row>
    <row r="4989" spans="1:2">
      <c r="A4989" s="4">
        <v>4984</v>
      </c>
      <c r="B4989" s="6" t="str">
        <f>"201511024110"</f>
        <v>201511024110</v>
      </c>
    </row>
    <row r="4990" spans="1:2">
      <c r="A4990" s="4">
        <v>4985</v>
      </c>
      <c r="B4990" s="6" t="str">
        <f>"201511024128"</f>
        <v>201511024128</v>
      </c>
    </row>
    <row r="4991" spans="1:2">
      <c r="A4991" s="4">
        <v>4986</v>
      </c>
      <c r="B4991" s="6" t="str">
        <f>"201511024140"</f>
        <v>201511024140</v>
      </c>
    </row>
    <row r="4992" spans="1:2">
      <c r="A4992" s="4">
        <v>4987</v>
      </c>
      <c r="B4992" s="6" t="str">
        <f>"201511024164"</f>
        <v>201511024164</v>
      </c>
    </row>
    <row r="4993" spans="1:2">
      <c r="A4993" s="4">
        <v>4988</v>
      </c>
      <c r="B4993" s="6" t="str">
        <f>"201511024215"</f>
        <v>201511024215</v>
      </c>
    </row>
    <row r="4994" spans="1:2">
      <c r="A4994" s="4">
        <v>4989</v>
      </c>
      <c r="B4994" s="6" t="str">
        <f>"201511024255"</f>
        <v>201511024255</v>
      </c>
    </row>
    <row r="4995" spans="1:2">
      <c r="A4995" s="4">
        <v>4990</v>
      </c>
      <c r="B4995" s="6" t="str">
        <f>"201511024369"</f>
        <v>201511024369</v>
      </c>
    </row>
    <row r="4996" spans="1:2">
      <c r="A4996" s="4">
        <v>4991</v>
      </c>
      <c r="B4996" s="6" t="str">
        <f>"201511024384"</f>
        <v>201511024384</v>
      </c>
    </row>
    <row r="4997" spans="1:2">
      <c r="A4997" s="4">
        <v>4992</v>
      </c>
      <c r="B4997" s="6" t="str">
        <f>"201511024425"</f>
        <v>201511024425</v>
      </c>
    </row>
    <row r="4998" spans="1:2">
      <c r="A4998" s="4">
        <v>4993</v>
      </c>
      <c r="B4998" s="6" t="str">
        <f>"201511024438"</f>
        <v>201511024438</v>
      </c>
    </row>
    <row r="4999" spans="1:2">
      <c r="A4999" s="4">
        <v>4994</v>
      </c>
      <c r="B4999" s="6" t="str">
        <f>"201511024455"</f>
        <v>201511024455</v>
      </c>
    </row>
    <row r="5000" spans="1:2">
      <c r="A5000" s="4">
        <v>4995</v>
      </c>
      <c r="B5000" s="6" t="str">
        <f>"201511024471"</f>
        <v>201511024471</v>
      </c>
    </row>
    <row r="5001" spans="1:2">
      <c r="A5001" s="4">
        <v>4996</v>
      </c>
      <c r="B5001" s="6" t="str">
        <f>"201511024483"</f>
        <v>201511024483</v>
      </c>
    </row>
    <row r="5002" spans="1:2">
      <c r="A5002" s="4">
        <v>4997</v>
      </c>
      <c r="B5002" s="6" t="str">
        <f>"201511024491"</f>
        <v>201511024491</v>
      </c>
    </row>
    <row r="5003" spans="1:2">
      <c r="A5003" s="4">
        <v>4998</v>
      </c>
      <c r="B5003" s="6" t="str">
        <f>"201511024537"</f>
        <v>201511024537</v>
      </c>
    </row>
    <row r="5004" spans="1:2">
      <c r="A5004" s="4">
        <v>4999</v>
      </c>
      <c r="B5004" s="6" t="str">
        <f>"201511024583"</f>
        <v>201511024583</v>
      </c>
    </row>
    <row r="5005" spans="1:2">
      <c r="A5005" s="4">
        <v>5000</v>
      </c>
      <c r="B5005" s="6" t="str">
        <f>"201511024599"</f>
        <v>201511024599</v>
      </c>
    </row>
    <row r="5006" spans="1:2">
      <c r="A5006" s="4">
        <v>5001</v>
      </c>
      <c r="B5006" s="6" t="str">
        <f>"201511024617"</f>
        <v>201511024617</v>
      </c>
    </row>
    <row r="5007" spans="1:2">
      <c r="A5007" s="4">
        <v>5002</v>
      </c>
      <c r="B5007" s="6" t="str">
        <f>"201511024631"</f>
        <v>201511024631</v>
      </c>
    </row>
    <row r="5008" spans="1:2">
      <c r="A5008" s="4">
        <v>5003</v>
      </c>
      <c r="B5008" s="6" t="str">
        <f>"201511024637"</f>
        <v>201511024637</v>
      </c>
    </row>
    <row r="5009" spans="1:2">
      <c r="A5009" s="4">
        <v>5004</v>
      </c>
      <c r="B5009" s="6" t="str">
        <f>"201511024643"</f>
        <v>201511024643</v>
      </c>
    </row>
    <row r="5010" spans="1:2">
      <c r="A5010" s="4">
        <v>5005</v>
      </c>
      <c r="B5010" s="6" t="str">
        <f>"201511024653"</f>
        <v>201511024653</v>
      </c>
    </row>
    <row r="5011" spans="1:2">
      <c r="A5011" s="4">
        <v>5006</v>
      </c>
      <c r="B5011" s="6" t="str">
        <f>"201511024656"</f>
        <v>201511024656</v>
      </c>
    </row>
    <row r="5012" spans="1:2">
      <c r="A5012" s="4">
        <v>5007</v>
      </c>
      <c r="B5012" s="6" t="str">
        <f>"201511024666"</f>
        <v>201511024666</v>
      </c>
    </row>
    <row r="5013" spans="1:2">
      <c r="A5013" s="4">
        <v>5008</v>
      </c>
      <c r="B5013" s="6" t="str">
        <f>"201511024686"</f>
        <v>201511024686</v>
      </c>
    </row>
    <row r="5014" spans="1:2">
      <c r="A5014" s="4">
        <v>5009</v>
      </c>
      <c r="B5014" s="6" t="str">
        <f>"201511024724"</f>
        <v>201511024724</v>
      </c>
    </row>
    <row r="5015" spans="1:2">
      <c r="A5015" s="4">
        <v>5010</v>
      </c>
      <c r="B5015" s="6" t="str">
        <f>"201511024734"</f>
        <v>201511024734</v>
      </c>
    </row>
    <row r="5016" spans="1:2">
      <c r="A5016" s="4">
        <v>5011</v>
      </c>
      <c r="B5016" s="6" t="str">
        <f>"201511024737"</f>
        <v>201511024737</v>
      </c>
    </row>
    <row r="5017" spans="1:2">
      <c r="A5017" s="4">
        <v>5012</v>
      </c>
      <c r="B5017" s="6" t="str">
        <f>"201511024750"</f>
        <v>201511024750</v>
      </c>
    </row>
    <row r="5018" spans="1:2">
      <c r="A5018" s="4">
        <v>5013</v>
      </c>
      <c r="B5018" s="6" t="str">
        <f>"201511024754"</f>
        <v>201511024754</v>
      </c>
    </row>
    <row r="5019" spans="1:2">
      <c r="A5019" s="4">
        <v>5014</v>
      </c>
      <c r="B5019" s="6" t="str">
        <f>"201511024777"</f>
        <v>201511024777</v>
      </c>
    </row>
    <row r="5020" spans="1:2">
      <c r="A5020" s="4">
        <v>5015</v>
      </c>
      <c r="B5020" s="6" t="str">
        <f>"201511024803"</f>
        <v>201511024803</v>
      </c>
    </row>
    <row r="5021" spans="1:2">
      <c r="A5021" s="4">
        <v>5016</v>
      </c>
      <c r="B5021" s="6" t="str">
        <f>"201511024812"</f>
        <v>201511024812</v>
      </c>
    </row>
    <row r="5022" spans="1:2">
      <c r="A5022" s="4">
        <v>5017</v>
      </c>
      <c r="B5022" s="6" t="str">
        <f>"201511024813"</f>
        <v>201511024813</v>
      </c>
    </row>
    <row r="5023" spans="1:2">
      <c r="A5023" s="4">
        <v>5018</v>
      </c>
      <c r="B5023" s="6" t="str">
        <f>"201511024814"</f>
        <v>201511024814</v>
      </c>
    </row>
    <row r="5024" spans="1:2">
      <c r="A5024" s="4">
        <v>5019</v>
      </c>
      <c r="B5024" s="6" t="str">
        <f>"201511024852"</f>
        <v>201511024852</v>
      </c>
    </row>
    <row r="5025" spans="1:2">
      <c r="A5025" s="4">
        <v>5020</v>
      </c>
      <c r="B5025" s="6" t="str">
        <f>"201511024857"</f>
        <v>201511024857</v>
      </c>
    </row>
    <row r="5026" spans="1:2">
      <c r="A5026" s="4">
        <v>5021</v>
      </c>
      <c r="B5026" s="6" t="str">
        <f>"201511024894"</f>
        <v>201511024894</v>
      </c>
    </row>
    <row r="5027" spans="1:2">
      <c r="A5027" s="4">
        <v>5022</v>
      </c>
      <c r="B5027" s="6" t="str">
        <f>"201511024900"</f>
        <v>201511024900</v>
      </c>
    </row>
    <row r="5028" spans="1:2">
      <c r="A5028" s="4">
        <v>5023</v>
      </c>
      <c r="B5028" s="6" t="str">
        <f>"201511024918"</f>
        <v>201511024918</v>
      </c>
    </row>
    <row r="5029" spans="1:2">
      <c r="A5029" s="4">
        <v>5024</v>
      </c>
      <c r="B5029" s="6" t="str">
        <f>"201511024932"</f>
        <v>201511024932</v>
      </c>
    </row>
    <row r="5030" spans="1:2">
      <c r="A5030" s="4">
        <v>5025</v>
      </c>
      <c r="B5030" s="6" t="str">
        <f>"201511024946"</f>
        <v>201511024946</v>
      </c>
    </row>
    <row r="5031" spans="1:2">
      <c r="A5031" s="4">
        <v>5026</v>
      </c>
      <c r="B5031" s="6" t="str">
        <f>"201511024955"</f>
        <v>201511024955</v>
      </c>
    </row>
    <row r="5032" spans="1:2">
      <c r="A5032" s="4">
        <v>5027</v>
      </c>
      <c r="B5032" s="6" t="str">
        <f>"201511024956"</f>
        <v>201511024956</v>
      </c>
    </row>
    <row r="5033" spans="1:2">
      <c r="A5033" s="4">
        <v>5028</v>
      </c>
      <c r="B5033" s="6" t="str">
        <f>"201511024961"</f>
        <v>201511024961</v>
      </c>
    </row>
    <row r="5034" spans="1:2">
      <c r="A5034" s="4">
        <v>5029</v>
      </c>
      <c r="B5034" s="6" t="str">
        <f>"201511024984"</f>
        <v>201511024984</v>
      </c>
    </row>
    <row r="5035" spans="1:2">
      <c r="A5035" s="4">
        <v>5030</v>
      </c>
      <c r="B5035" s="6" t="str">
        <f>"201511024997"</f>
        <v>201511024997</v>
      </c>
    </row>
    <row r="5036" spans="1:2">
      <c r="A5036" s="4">
        <v>5031</v>
      </c>
      <c r="B5036" s="6" t="str">
        <f>"201511025013"</f>
        <v>201511025013</v>
      </c>
    </row>
    <row r="5037" spans="1:2">
      <c r="A5037" s="4">
        <v>5032</v>
      </c>
      <c r="B5037" s="6" t="str">
        <f>"201511025036"</f>
        <v>201511025036</v>
      </c>
    </row>
    <row r="5038" spans="1:2">
      <c r="A5038" s="4">
        <v>5033</v>
      </c>
      <c r="B5038" s="6" t="str">
        <f>"201511025044"</f>
        <v>201511025044</v>
      </c>
    </row>
    <row r="5039" spans="1:2">
      <c r="A5039" s="4">
        <v>5034</v>
      </c>
      <c r="B5039" s="6" t="str">
        <f>"201511025075"</f>
        <v>201511025075</v>
      </c>
    </row>
    <row r="5040" spans="1:2">
      <c r="A5040" s="4">
        <v>5035</v>
      </c>
      <c r="B5040" s="6" t="str">
        <f>"201511025083"</f>
        <v>201511025083</v>
      </c>
    </row>
    <row r="5041" spans="1:2">
      <c r="A5041" s="4">
        <v>5036</v>
      </c>
      <c r="B5041" s="6" t="str">
        <f>"201511025112"</f>
        <v>201511025112</v>
      </c>
    </row>
    <row r="5042" spans="1:2">
      <c r="A5042" s="4">
        <v>5037</v>
      </c>
      <c r="B5042" s="6" t="str">
        <f>"201511025130"</f>
        <v>201511025130</v>
      </c>
    </row>
    <row r="5043" spans="1:2">
      <c r="A5043" s="4">
        <v>5038</v>
      </c>
      <c r="B5043" s="6" t="str">
        <f>"201511025134"</f>
        <v>201511025134</v>
      </c>
    </row>
    <row r="5044" spans="1:2">
      <c r="A5044" s="4">
        <v>5039</v>
      </c>
      <c r="B5044" s="6" t="str">
        <f>"201511025158"</f>
        <v>201511025158</v>
      </c>
    </row>
    <row r="5045" spans="1:2">
      <c r="A5045" s="4">
        <v>5040</v>
      </c>
      <c r="B5045" s="6" t="str">
        <f>"201511025159"</f>
        <v>201511025159</v>
      </c>
    </row>
    <row r="5046" spans="1:2">
      <c r="A5046" s="4">
        <v>5041</v>
      </c>
      <c r="B5046" s="6" t="str">
        <f>"201511025162"</f>
        <v>201511025162</v>
      </c>
    </row>
    <row r="5047" spans="1:2">
      <c r="A5047" s="4">
        <v>5042</v>
      </c>
      <c r="B5047" s="6" t="str">
        <f>"201511025163"</f>
        <v>201511025163</v>
      </c>
    </row>
    <row r="5048" spans="1:2">
      <c r="A5048" s="4">
        <v>5043</v>
      </c>
      <c r="B5048" s="6" t="str">
        <f>"201511025178"</f>
        <v>201511025178</v>
      </c>
    </row>
    <row r="5049" spans="1:2">
      <c r="A5049" s="4">
        <v>5044</v>
      </c>
      <c r="B5049" s="6" t="str">
        <f>"201511025179"</f>
        <v>201511025179</v>
      </c>
    </row>
    <row r="5050" spans="1:2">
      <c r="A5050" s="4">
        <v>5045</v>
      </c>
      <c r="B5050" s="6" t="str">
        <f>"201511025189"</f>
        <v>201511025189</v>
      </c>
    </row>
    <row r="5051" spans="1:2">
      <c r="A5051" s="4">
        <v>5046</v>
      </c>
      <c r="B5051" s="6" t="str">
        <f>"201511025206"</f>
        <v>201511025206</v>
      </c>
    </row>
    <row r="5052" spans="1:2">
      <c r="A5052" s="4">
        <v>5047</v>
      </c>
      <c r="B5052" s="6" t="str">
        <f>"201511025217"</f>
        <v>201511025217</v>
      </c>
    </row>
    <row r="5053" spans="1:2">
      <c r="A5053" s="4">
        <v>5048</v>
      </c>
      <c r="B5053" s="6" t="str">
        <f>"201511025238"</f>
        <v>201511025238</v>
      </c>
    </row>
    <row r="5054" spans="1:2">
      <c r="A5054" s="4">
        <v>5049</v>
      </c>
      <c r="B5054" s="6" t="str">
        <f>"201511025239"</f>
        <v>201511025239</v>
      </c>
    </row>
    <row r="5055" spans="1:2">
      <c r="A5055" s="4">
        <v>5050</v>
      </c>
      <c r="B5055" s="6" t="str">
        <f>"201511025255"</f>
        <v>201511025255</v>
      </c>
    </row>
    <row r="5056" spans="1:2">
      <c r="A5056" s="4">
        <v>5051</v>
      </c>
      <c r="B5056" s="6" t="str">
        <f>"201511025260"</f>
        <v>201511025260</v>
      </c>
    </row>
    <row r="5057" spans="1:2">
      <c r="A5057" s="4">
        <v>5052</v>
      </c>
      <c r="B5057" s="6" t="str">
        <f>"201511025277"</f>
        <v>201511025277</v>
      </c>
    </row>
    <row r="5058" spans="1:2">
      <c r="A5058" s="4">
        <v>5053</v>
      </c>
      <c r="B5058" s="6" t="str">
        <f>"201511025278"</f>
        <v>201511025278</v>
      </c>
    </row>
    <row r="5059" spans="1:2">
      <c r="A5059" s="4">
        <v>5054</v>
      </c>
      <c r="B5059" s="6" t="str">
        <f>"201511025279"</f>
        <v>201511025279</v>
      </c>
    </row>
    <row r="5060" spans="1:2">
      <c r="A5060" s="4">
        <v>5055</v>
      </c>
      <c r="B5060" s="6" t="str">
        <f>"201511025288"</f>
        <v>201511025288</v>
      </c>
    </row>
    <row r="5061" spans="1:2">
      <c r="A5061" s="4">
        <v>5056</v>
      </c>
      <c r="B5061" s="6" t="str">
        <f>"201511025291"</f>
        <v>201511025291</v>
      </c>
    </row>
    <row r="5062" spans="1:2">
      <c r="A5062" s="4">
        <v>5057</v>
      </c>
      <c r="B5062" s="6" t="str">
        <f>"201511025296"</f>
        <v>201511025296</v>
      </c>
    </row>
    <row r="5063" spans="1:2">
      <c r="A5063" s="4">
        <v>5058</v>
      </c>
      <c r="B5063" s="6" t="str">
        <f>"201511025306"</f>
        <v>201511025306</v>
      </c>
    </row>
    <row r="5064" spans="1:2">
      <c r="A5064" s="4">
        <v>5059</v>
      </c>
      <c r="B5064" s="6" t="str">
        <f>"201511025308"</f>
        <v>201511025308</v>
      </c>
    </row>
    <row r="5065" spans="1:2">
      <c r="A5065" s="4">
        <v>5060</v>
      </c>
      <c r="B5065" s="6" t="str">
        <f>"201511025326"</f>
        <v>201511025326</v>
      </c>
    </row>
    <row r="5066" spans="1:2">
      <c r="A5066" s="4">
        <v>5061</v>
      </c>
      <c r="B5066" s="6" t="str">
        <f>"201511025353"</f>
        <v>201511025353</v>
      </c>
    </row>
    <row r="5067" spans="1:2">
      <c r="A5067" s="4">
        <v>5062</v>
      </c>
      <c r="B5067" s="6" t="str">
        <f>"201511025357"</f>
        <v>201511025357</v>
      </c>
    </row>
    <row r="5068" spans="1:2">
      <c r="A5068" s="4">
        <v>5063</v>
      </c>
      <c r="B5068" s="6" t="str">
        <f>"201511025368"</f>
        <v>201511025368</v>
      </c>
    </row>
    <row r="5069" spans="1:2">
      <c r="A5069" s="4">
        <v>5064</v>
      </c>
      <c r="B5069" s="6" t="str">
        <f>"201511025372"</f>
        <v>201511025372</v>
      </c>
    </row>
    <row r="5070" spans="1:2">
      <c r="A5070" s="4">
        <v>5065</v>
      </c>
      <c r="B5070" s="6" t="str">
        <f>"201511025374"</f>
        <v>201511025374</v>
      </c>
    </row>
    <row r="5071" spans="1:2">
      <c r="A5071" s="4">
        <v>5066</v>
      </c>
      <c r="B5071" s="6" t="str">
        <f>"201511025398"</f>
        <v>201511025398</v>
      </c>
    </row>
    <row r="5072" spans="1:2">
      <c r="A5072" s="4">
        <v>5067</v>
      </c>
      <c r="B5072" s="6" t="str">
        <f>"201511025406"</f>
        <v>201511025406</v>
      </c>
    </row>
    <row r="5073" spans="1:2">
      <c r="A5073" s="4">
        <v>5068</v>
      </c>
      <c r="B5073" s="6" t="str">
        <f>"201511025439"</f>
        <v>201511025439</v>
      </c>
    </row>
    <row r="5074" spans="1:2">
      <c r="A5074" s="4">
        <v>5069</v>
      </c>
      <c r="B5074" s="6" t="str">
        <f>"201511025441"</f>
        <v>201511025441</v>
      </c>
    </row>
    <row r="5075" spans="1:2">
      <c r="A5075" s="4">
        <v>5070</v>
      </c>
      <c r="B5075" s="6" t="str">
        <f>"201511025446"</f>
        <v>201511025446</v>
      </c>
    </row>
    <row r="5076" spans="1:2">
      <c r="A5076" s="4">
        <v>5071</v>
      </c>
      <c r="B5076" s="6" t="str">
        <f>"201511025452"</f>
        <v>201511025452</v>
      </c>
    </row>
    <row r="5077" spans="1:2">
      <c r="A5077" s="4">
        <v>5072</v>
      </c>
      <c r="B5077" s="6" t="str">
        <f>"201511025463"</f>
        <v>201511025463</v>
      </c>
    </row>
    <row r="5078" spans="1:2">
      <c r="A5078" s="4">
        <v>5073</v>
      </c>
      <c r="B5078" s="6" t="str">
        <f>"201511025474"</f>
        <v>201511025474</v>
      </c>
    </row>
    <row r="5079" spans="1:2">
      <c r="A5079" s="4">
        <v>5074</v>
      </c>
      <c r="B5079" s="6" t="str">
        <f>"201511025476"</f>
        <v>201511025476</v>
      </c>
    </row>
    <row r="5080" spans="1:2">
      <c r="A5080" s="4">
        <v>5075</v>
      </c>
      <c r="B5080" s="6" t="str">
        <f>"201511025485"</f>
        <v>201511025485</v>
      </c>
    </row>
    <row r="5081" spans="1:2">
      <c r="A5081" s="4">
        <v>5076</v>
      </c>
      <c r="B5081" s="6" t="str">
        <f>"201511025516"</f>
        <v>201511025516</v>
      </c>
    </row>
    <row r="5082" spans="1:2">
      <c r="A5082" s="4">
        <v>5077</v>
      </c>
      <c r="B5082" s="6" t="str">
        <f>"201511025528"</f>
        <v>201511025528</v>
      </c>
    </row>
    <row r="5083" spans="1:2">
      <c r="A5083" s="4">
        <v>5078</v>
      </c>
      <c r="B5083" s="6" t="str">
        <f>"201511025529"</f>
        <v>201511025529</v>
      </c>
    </row>
    <row r="5084" spans="1:2">
      <c r="A5084" s="4">
        <v>5079</v>
      </c>
      <c r="B5084" s="6" t="str">
        <f>"201511025550"</f>
        <v>201511025550</v>
      </c>
    </row>
    <row r="5085" spans="1:2">
      <c r="A5085" s="4">
        <v>5080</v>
      </c>
      <c r="B5085" s="6" t="str">
        <f>"201511025551"</f>
        <v>201511025551</v>
      </c>
    </row>
    <row r="5086" spans="1:2">
      <c r="A5086" s="4">
        <v>5081</v>
      </c>
      <c r="B5086" s="6" t="str">
        <f>"201511025562"</f>
        <v>201511025562</v>
      </c>
    </row>
    <row r="5087" spans="1:2">
      <c r="A5087" s="4">
        <v>5082</v>
      </c>
      <c r="B5087" s="6" t="str">
        <f>"201511025602"</f>
        <v>201511025602</v>
      </c>
    </row>
    <row r="5088" spans="1:2">
      <c r="A5088" s="4">
        <v>5083</v>
      </c>
      <c r="B5088" s="6" t="str">
        <f>"201511025612"</f>
        <v>201511025612</v>
      </c>
    </row>
    <row r="5089" spans="1:2">
      <c r="A5089" s="4">
        <v>5084</v>
      </c>
      <c r="B5089" s="6" t="str">
        <f>"201511025614"</f>
        <v>201511025614</v>
      </c>
    </row>
    <row r="5090" spans="1:2">
      <c r="A5090" s="4">
        <v>5085</v>
      </c>
      <c r="B5090" s="6" t="str">
        <f>"201511025633"</f>
        <v>201511025633</v>
      </c>
    </row>
    <row r="5091" spans="1:2">
      <c r="A5091" s="4">
        <v>5086</v>
      </c>
      <c r="B5091" s="6" t="str">
        <f>"201511025651"</f>
        <v>201511025651</v>
      </c>
    </row>
    <row r="5092" spans="1:2">
      <c r="A5092" s="4">
        <v>5087</v>
      </c>
      <c r="B5092" s="6" t="str">
        <f>"201511025664"</f>
        <v>201511025664</v>
      </c>
    </row>
    <row r="5093" spans="1:2">
      <c r="A5093" s="4">
        <v>5088</v>
      </c>
      <c r="B5093" s="6" t="str">
        <f>"201511025672"</f>
        <v>201511025672</v>
      </c>
    </row>
    <row r="5094" spans="1:2">
      <c r="A5094" s="4">
        <v>5089</v>
      </c>
      <c r="B5094" s="6" t="str">
        <f>"201511025692"</f>
        <v>201511025692</v>
      </c>
    </row>
    <row r="5095" spans="1:2">
      <c r="A5095" s="4">
        <v>5090</v>
      </c>
      <c r="B5095" s="6" t="str">
        <f>"201511025693"</f>
        <v>201511025693</v>
      </c>
    </row>
    <row r="5096" spans="1:2">
      <c r="A5096" s="4">
        <v>5091</v>
      </c>
      <c r="B5096" s="6" t="str">
        <f>"201511025715"</f>
        <v>201511025715</v>
      </c>
    </row>
    <row r="5097" spans="1:2">
      <c r="A5097" s="4">
        <v>5092</v>
      </c>
      <c r="B5097" s="6" t="str">
        <f>"201511025732"</f>
        <v>201511025732</v>
      </c>
    </row>
    <row r="5098" spans="1:2">
      <c r="A5098" s="4">
        <v>5093</v>
      </c>
      <c r="B5098" s="6" t="str">
        <f>"201511025742"</f>
        <v>201511025742</v>
      </c>
    </row>
    <row r="5099" spans="1:2">
      <c r="A5099" s="4">
        <v>5094</v>
      </c>
      <c r="B5099" s="6" t="str">
        <f>"201511025743"</f>
        <v>201511025743</v>
      </c>
    </row>
    <row r="5100" spans="1:2">
      <c r="A5100" s="4">
        <v>5095</v>
      </c>
      <c r="B5100" s="6" t="str">
        <f>"201511025745"</f>
        <v>201511025745</v>
      </c>
    </row>
    <row r="5101" spans="1:2">
      <c r="A5101" s="4">
        <v>5096</v>
      </c>
      <c r="B5101" s="6" t="str">
        <f>"201511025798"</f>
        <v>201511025798</v>
      </c>
    </row>
    <row r="5102" spans="1:2">
      <c r="A5102" s="4">
        <v>5097</v>
      </c>
      <c r="B5102" s="6" t="str">
        <f>"201511025805"</f>
        <v>201511025805</v>
      </c>
    </row>
    <row r="5103" spans="1:2">
      <c r="A5103" s="4">
        <v>5098</v>
      </c>
      <c r="B5103" s="6" t="str">
        <f>"201511025829"</f>
        <v>201511025829</v>
      </c>
    </row>
    <row r="5104" spans="1:2">
      <c r="A5104" s="4">
        <v>5099</v>
      </c>
      <c r="B5104" s="6" t="str">
        <f>"201511025853"</f>
        <v>201511025853</v>
      </c>
    </row>
    <row r="5105" spans="1:2">
      <c r="A5105" s="4">
        <v>5100</v>
      </c>
      <c r="B5105" s="6" t="str">
        <f>"201511025889"</f>
        <v>201511025889</v>
      </c>
    </row>
    <row r="5106" spans="1:2">
      <c r="A5106" s="4">
        <v>5101</v>
      </c>
      <c r="B5106" s="6" t="str">
        <f>"201511025909"</f>
        <v>201511025909</v>
      </c>
    </row>
    <row r="5107" spans="1:2">
      <c r="A5107" s="4">
        <v>5102</v>
      </c>
      <c r="B5107" s="6" t="str">
        <f>"201511025921"</f>
        <v>201511025921</v>
      </c>
    </row>
    <row r="5108" spans="1:2">
      <c r="A5108" s="4">
        <v>5103</v>
      </c>
      <c r="B5108" s="6" t="str">
        <f>"201511025958"</f>
        <v>201511025958</v>
      </c>
    </row>
    <row r="5109" spans="1:2">
      <c r="A5109" s="4">
        <v>5104</v>
      </c>
      <c r="B5109" s="6" t="str">
        <f>"201511025959"</f>
        <v>201511025959</v>
      </c>
    </row>
    <row r="5110" spans="1:2">
      <c r="A5110" s="4">
        <v>5105</v>
      </c>
      <c r="B5110" s="6" t="str">
        <f>"201511025965"</f>
        <v>201511025965</v>
      </c>
    </row>
    <row r="5111" spans="1:2">
      <c r="A5111" s="4">
        <v>5106</v>
      </c>
      <c r="B5111" s="6" t="str">
        <f>"201511026006"</f>
        <v>201511026006</v>
      </c>
    </row>
    <row r="5112" spans="1:2">
      <c r="A5112" s="4">
        <v>5107</v>
      </c>
      <c r="B5112" s="6" t="str">
        <f>"201511026035"</f>
        <v>201511026035</v>
      </c>
    </row>
    <row r="5113" spans="1:2">
      <c r="A5113" s="4">
        <v>5108</v>
      </c>
      <c r="B5113" s="6" t="str">
        <f>"201511026048"</f>
        <v>201511026048</v>
      </c>
    </row>
    <row r="5114" spans="1:2">
      <c r="A5114" s="4">
        <v>5109</v>
      </c>
      <c r="B5114" s="6" t="str">
        <f>"201511026058"</f>
        <v>201511026058</v>
      </c>
    </row>
    <row r="5115" spans="1:2">
      <c r="A5115" s="4">
        <v>5110</v>
      </c>
      <c r="B5115" s="6" t="str">
        <f>"201511026100"</f>
        <v>201511026100</v>
      </c>
    </row>
    <row r="5116" spans="1:2">
      <c r="A5116" s="4">
        <v>5111</v>
      </c>
      <c r="B5116" s="6" t="str">
        <f>"201511026112"</f>
        <v>201511026112</v>
      </c>
    </row>
    <row r="5117" spans="1:2">
      <c r="A5117" s="4">
        <v>5112</v>
      </c>
      <c r="B5117" s="6" t="str">
        <f>"201511026122"</f>
        <v>201511026122</v>
      </c>
    </row>
    <row r="5118" spans="1:2">
      <c r="A5118" s="4">
        <v>5113</v>
      </c>
      <c r="B5118" s="6" t="str">
        <f>"201511026137"</f>
        <v>201511026137</v>
      </c>
    </row>
    <row r="5119" spans="1:2">
      <c r="A5119" s="4">
        <v>5114</v>
      </c>
      <c r="B5119" s="6" t="str">
        <f>"201511026149"</f>
        <v>201511026149</v>
      </c>
    </row>
    <row r="5120" spans="1:2">
      <c r="A5120" s="4">
        <v>5115</v>
      </c>
      <c r="B5120" s="6" t="str">
        <f>"201511026164"</f>
        <v>201511026164</v>
      </c>
    </row>
    <row r="5121" spans="1:2">
      <c r="A5121" s="4">
        <v>5116</v>
      </c>
      <c r="B5121" s="6" t="str">
        <f>"201511026184"</f>
        <v>201511026184</v>
      </c>
    </row>
    <row r="5122" spans="1:2">
      <c r="A5122" s="4">
        <v>5117</v>
      </c>
      <c r="B5122" s="6" t="str">
        <f>"201511026194"</f>
        <v>201511026194</v>
      </c>
    </row>
    <row r="5123" spans="1:2">
      <c r="A5123" s="4">
        <v>5118</v>
      </c>
      <c r="B5123" s="6" t="str">
        <f>"201511026231"</f>
        <v>201511026231</v>
      </c>
    </row>
    <row r="5124" spans="1:2">
      <c r="A5124" s="4">
        <v>5119</v>
      </c>
      <c r="B5124" s="6" t="str">
        <f>"201511026239"</f>
        <v>201511026239</v>
      </c>
    </row>
    <row r="5125" spans="1:2">
      <c r="A5125" s="4">
        <v>5120</v>
      </c>
      <c r="B5125" s="6" t="str">
        <f>"201511026244"</f>
        <v>201511026244</v>
      </c>
    </row>
    <row r="5126" spans="1:2">
      <c r="A5126" s="4">
        <v>5121</v>
      </c>
      <c r="B5126" s="6" t="str">
        <f>"201511026250"</f>
        <v>201511026250</v>
      </c>
    </row>
    <row r="5127" spans="1:2">
      <c r="A5127" s="4">
        <v>5122</v>
      </c>
      <c r="B5127" s="6" t="str">
        <f>"201511026261"</f>
        <v>201511026261</v>
      </c>
    </row>
    <row r="5128" spans="1:2">
      <c r="A5128" s="4">
        <v>5123</v>
      </c>
      <c r="B5128" s="6" t="str">
        <f>"201511026265"</f>
        <v>201511026265</v>
      </c>
    </row>
    <row r="5129" spans="1:2">
      <c r="A5129" s="4">
        <v>5124</v>
      </c>
      <c r="B5129" s="6" t="str">
        <f>"201511026283"</f>
        <v>201511026283</v>
      </c>
    </row>
    <row r="5130" spans="1:2">
      <c r="A5130" s="4">
        <v>5125</v>
      </c>
      <c r="B5130" s="6" t="str">
        <f>"201511026291"</f>
        <v>201511026291</v>
      </c>
    </row>
    <row r="5131" spans="1:2">
      <c r="A5131" s="4">
        <v>5126</v>
      </c>
      <c r="B5131" s="6" t="str">
        <f>"201511026306"</f>
        <v>201511026306</v>
      </c>
    </row>
    <row r="5132" spans="1:2">
      <c r="A5132" s="4">
        <v>5127</v>
      </c>
      <c r="B5132" s="6" t="str">
        <f>"201511026332"</f>
        <v>201511026332</v>
      </c>
    </row>
    <row r="5133" spans="1:2">
      <c r="A5133" s="4">
        <v>5128</v>
      </c>
      <c r="B5133" s="6" t="str">
        <f>"201511026340"</f>
        <v>201511026340</v>
      </c>
    </row>
    <row r="5134" spans="1:2">
      <c r="A5134" s="4">
        <v>5129</v>
      </c>
      <c r="B5134" s="6" t="str">
        <f>"201511026354"</f>
        <v>201511026354</v>
      </c>
    </row>
    <row r="5135" spans="1:2">
      <c r="A5135" s="4">
        <v>5130</v>
      </c>
      <c r="B5135" s="6" t="str">
        <f>"201511026359"</f>
        <v>201511026359</v>
      </c>
    </row>
    <row r="5136" spans="1:2">
      <c r="A5136" s="4">
        <v>5131</v>
      </c>
      <c r="B5136" s="6" t="str">
        <f>"201511026370"</f>
        <v>201511026370</v>
      </c>
    </row>
    <row r="5137" spans="1:2">
      <c r="A5137" s="4">
        <v>5132</v>
      </c>
      <c r="B5137" s="6" t="str">
        <f>"201511026403"</f>
        <v>201511026403</v>
      </c>
    </row>
    <row r="5138" spans="1:2">
      <c r="A5138" s="4">
        <v>5133</v>
      </c>
      <c r="B5138" s="6" t="str">
        <f>"201511026412"</f>
        <v>201511026412</v>
      </c>
    </row>
    <row r="5139" spans="1:2">
      <c r="A5139" s="4">
        <v>5134</v>
      </c>
      <c r="B5139" s="6" t="str">
        <f>"201511026419"</f>
        <v>201511026419</v>
      </c>
    </row>
    <row r="5140" spans="1:2">
      <c r="A5140" s="4">
        <v>5135</v>
      </c>
      <c r="B5140" s="6" t="str">
        <f>"201511026420"</f>
        <v>201511026420</v>
      </c>
    </row>
    <row r="5141" spans="1:2">
      <c r="A5141" s="4">
        <v>5136</v>
      </c>
      <c r="B5141" s="6" t="str">
        <f>"201511026437"</f>
        <v>201511026437</v>
      </c>
    </row>
    <row r="5142" spans="1:2">
      <c r="A5142" s="4">
        <v>5137</v>
      </c>
      <c r="B5142" s="6" t="str">
        <f>"201511026448"</f>
        <v>201511026448</v>
      </c>
    </row>
    <row r="5143" spans="1:2">
      <c r="A5143" s="4">
        <v>5138</v>
      </c>
      <c r="B5143" s="6" t="str">
        <f>"201511026460"</f>
        <v>201511026460</v>
      </c>
    </row>
    <row r="5144" spans="1:2">
      <c r="A5144" s="4">
        <v>5139</v>
      </c>
      <c r="B5144" s="6" t="str">
        <f>"201511026487"</f>
        <v>201511026487</v>
      </c>
    </row>
    <row r="5145" spans="1:2">
      <c r="A5145" s="4">
        <v>5140</v>
      </c>
      <c r="B5145" s="6" t="str">
        <f>"201511026493"</f>
        <v>201511026493</v>
      </c>
    </row>
    <row r="5146" spans="1:2">
      <c r="A5146" s="4">
        <v>5141</v>
      </c>
      <c r="B5146" s="6" t="str">
        <f>"201511026499"</f>
        <v>201511026499</v>
      </c>
    </row>
    <row r="5147" spans="1:2">
      <c r="A5147" s="4">
        <v>5142</v>
      </c>
      <c r="B5147" s="6" t="str">
        <f>"201511026500"</f>
        <v>201511026500</v>
      </c>
    </row>
    <row r="5148" spans="1:2">
      <c r="A5148" s="4">
        <v>5143</v>
      </c>
      <c r="B5148" s="6" t="str">
        <f>"201511026544"</f>
        <v>201511026544</v>
      </c>
    </row>
    <row r="5149" spans="1:2">
      <c r="A5149" s="4">
        <v>5144</v>
      </c>
      <c r="B5149" s="6" t="str">
        <f>"201511026559"</f>
        <v>201511026559</v>
      </c>
    </row>
    <row r="5150" spans="1:2">
      <c r="A5150" s="4">
        <v>5145</v>
      </c>
      <c r="B5150" s="6" t="str">
        <f>"201511026572"</f>
        <v>201511026572</v>
      </c>
    </row>
    <row r="5151" spans="1:2">
      <c r="A5151" s="4">
        <v>5146</v>
      </c>
      <c r="B5151" s="6" t="str">
        <f>"201511026577"</f>
        <v>201511026577</v>
      </c>
    </row>
    <row r="5152" spans="1:2">
      <c r="A5152" s="4">
        <v>5147</v>
      </c>
      <c r="B5152" s="6" t="str">
        <f>"201511026579"</f>
        <v>201511026579</v>
      </c>
    </row>
    <row r="5153" spans="1:2">
      <c r="A5153" s="4">
        <v>5148</v>
      </c>
      <c r="B5153" s="6" t="str">
        <f>"201511026591"</f>
        <v>201511026591</v>
      </c>
    </row>
    <row r="5154" spans="1:2">
      <c r="A5154" s="4">
        <v>5149</v>
      </c>
      <c r="B5154" s="6" t="str">
        <f>"201511026600"</f>
        <v>201511026600</v>
      </c>
    </row>
    <row r="5155" spans="1:2">
      <c r="A5155" s="4">
        <v>5150</v>
      </c>
      <c r="B5155" s="6" t="str">
        <f>"201511026608"</f>
        <v>201511026608</v>
      </c>
    </row>
    <row r="5156" spans="1:2">
      <c r="A5156" s="4">
        <v>5151</v>
      </c>
      <c r="B5156" s="6" t="str">
        <f>"201511026609"</f>
        <v>201511026609</v>
      </c>
    </row>
    <row r="5157" spans="1:2">
      <c r="A5157" s="4">
        <v>5152</v>
      </c>
      <c r="B5157" s="6" t="str">
        <f>"201511026622"</f>
        <v>201511026622</v>
      </c>
    </row>
    <row r="5158" spans="1:2">
      <c r="A5158" s="4">
        <v>5153</v>
      </c>
      <c r="B5158" s="6" t="str">
        <f>"201511026687"</f>
        <v>201511026687</v>
      </c>
    </row>
    <row r="5159" spans="1:2">
      <c r="A5159" s="4">
        <v>5154</v>
      </c>
      <c r="B5159" s="6" t="str">
        <f>"201511026702"</f>
        <v>201511026702</v>
      </c>
    </row>
    <row r="5160" spans="1:2">
      <c r="A5160" s="4">
        <v>5155</v>
      </c>
      <c r="B5160" s="6" t="str">
        <f>"201511026708"</f>
        <v>201511026708</v>
      </c>
    </row>
    <row r="5161" spans="1:2">
      <c r="A5161" s="4">
        <v>5156</v>
      </c>
      <c r="B5161" s="6" t="str">
        <f>"201511026728"</f>
        <v>201511026728</v>
      </c>
    </row>
    <row r="5162" spans="1:2">
      <c r="A5162" s="4">
        <v>5157</v>
      </c>
      <c r="B5162" s="6" t="str">
        <f>"201511026730"</f>
        <v>201511026730</v>
      </c>
    </row>
    <row r="5163" spans="1:2">
      <c r="A5163" s="4">
        <v>5158</v>
      </c>
      <c r="B5163" s="6" t="str">
        <f>"201511026755"</f>
        <v>201511026755</v>
      </c>
    </row>
    <row r="5164" spans="1:2">
      <c r="A5164" s="4">
        <v>5159</v>
      </c>
      <c r="B5164" s="6" t="str">
        <f>"201511026757"</f>
        <v>201511026757</v>
      </c>
    </row>
    <row r="5165" spans="1:2">
      <c r="A5165" s="4">
        <v>5160</v>
      </c>
      <c r="B5165" s="6" t="str">
        <f>"201511026758"</f>
        <v>201511026758</v>
      </c>
    </row>
    <row r="5166" spans="1:2">
      <c r="A5166" s="4">
        <v>5161</v>
      </c>
      <c r="B5166" s="6" t="str">
        <f>"201511026767"</f>
        <v>201511026767</v>
      </c>
    </row>
    <row r="5167" spans="1:2">
      <c r="A5167" s="4">
        <v>5162</v>
      </c>
      <c r="B5167" s="6" t="str">
        <f>"201511026781"</f>
        <v>201511026781</v>
      </c>
    </row>
    <row r="5168" spans="1:2">
      <c r="A5168" s="4">
        <v>5163</v>
      </c>
      <c r="B5168" s="6" t="str">
        <f>"201511026788"</f>
        <v>201511026788</v>
      </c>
    </row>
    <row r="5169" spans="1:2">
      <c r="A5169" s="4">
        <v>5164</v>
      </c>
      <c r="B5169" s="6" t="str">
        <f>"201511026822"</f>
        <v>201511026822</v>
      </c>
    </row>
    <row r="5170" spans="1:2">
      <c r="A5170" s="4">
        <v>5165</v>
      </c>
      <c r="B5170" s="6" t="str">
        <f>"201511026866"</f>
        <v>201511026866</v>
      </c>
    </row>
    <row r="5171" spans="1:2">
      <c r="A5171" s="4">
        <v>5166</v>
      </c>
      <c r="B5171" s="6" t="str">
        <f>"201511026868"</f>
        <v>201511026868</v>
      </c>
    </row>
    <row r="5172" spans="1:2">
      <c r="A5172" s="4">
        <v>5167</v>
      </c>
      <c r="B5172" s="6" t="str">
        <f>"201511026876"</f>
        <v>201511026876</v>
      </c>
    </row>
    <row r="5173" spans="1:2">
      <c r="A5173" s="4">
        <v>5168</v>
      </c>
      <c r="B5173" s="6" t="str">
        <f>"201511026910"</f>
        <v>201511026910</v>
      </c>
    </row>
    <row r="5174" spans="1:2">
      <c r="A5174" s="4">
        <v>5169</v>
      </c>
      <c r="B5174" s="6" t="str">
        <f>"201511026914"</f>
        <v>201511026914</v>
      </c>
    </row>
    <row r="5175" spans="1:2">
      <c r="A5175" s="4">
        <v>5170</v>
      </c>
      <c r="B5175" s="6" t="str">
        <f>"201511026919"</f>
        <v>201511026919</v>
      </c>
    </row>
    <row r="5176" spans="1:2">
      <c r="A5176" s="4">
        <v>5171</v>
      </c>
      <c r="B5176" s="6" t="str">
        <f>"201511026935"</f>
        <v>201511026935</v>
      </c>
    </row>
    <row r="5177" spans="1:2">
      <c r="A5177" s="4">
        <v>5172</v>
      </c>
      <c r="B5177" s="6" t="str">
        <f>"201511026949"</f>
        <v>201511026949</v>
      </c>
    </row>
    <row r="5178" spans="1:2">
      <c r="A5178" s="4">
        <v>5173</v>
      </c>
      <c r="B5178" s="6" t="str">
        <f>"201511026984"</f>
        <v>201511026984</v>
      </c>
    </row>
    <row r="5179" spans="1:2">
      <c r="A5179" s="4">
        <v>5174</v>
      </c>
      <c r="B5179" s="6" t="str">
        <f>"201511026988"</f>
        <v>201511026988</v>
      </c>
    </row>
    <row r="5180" spans="1:2">
      <c r="A5180" s="4">
        <v>5175</v>
      </c>
      <c r="B5180" s="6" t="str">
        <f>"201511027008"</f>
        <v>201511027008</v>
      </c>
    </row>
    <row r="5181" spans="1:2">
      <c r="A5181" s="4">
        <v>5176</v>
      </c>
      <c r="B5181" s="6" t="str">
        <f>"201511027023"</f>
        <v>201511027023</v>
      </c>
    </row>
    <row r="5182" spans="1:2">
      <c r="A5182" s="4">
        <v>5177</v>
      </c>
      <c r="B5182" s="6" t="str">
        <f>"201511027049"</f>
        <v>201511027049</v>
      </c>
    </row>
    <row r="5183" spans="1:2">
      <c r="A5183" s="4">
        <v>5178</v>
      </c>
      <c r="B5183" s="6" t="str">
        <f>"201511027058"</f>
        <v>201511027058</v>
      </c>
    </row>
    <row r="5184" spans="1:2">
      <c r="A5184" s="4">
        <v>5179</v>
      </c>
      <c r="B5184" s="6" t="str">
        <f>"201511027064"</f>
        <v>201511027064</v>
      </c>
    </row>
    <row r="5185" spans="1:2">
      <c r="A5185" s="4">
        <v>5180</v>
      </c>
      <c r="B5185" s="6" t="str">
        <f>"201511027111"</f>
        <v>201511027111</v>
      </c>
    </row>
    <row r="5186" spans="1:2">
      <c r="A5186" s="4">
        <v>5181</v>
      </c>
      <c r="B5186" s="6" t="str">
        <f>"201511027142"</f>
        <v>201511027142</v>
      </c>
    </row>
    <row r="5187" spans="1:2">
      <c r="A5187" s="4">
        <v>5182</v>
      </c>
      <c r="B5187" s="6" t="str">
        <f>"201511027171"</f>
        <v>201511027171</v>
      </c>
    </row>
    <row r="5188" spans="1:2">
      <c r="A5188" s="4">
        <v>5183</v>
      </c>
      <c r="B5188" s="6" t="str">
        <f>"201511027185"</f>
        <v>201511027185</v>
      </c>
    </row>
    <row r="5189" spans="1:2">
      <c r="A5189" s="4">
        <v>5184</v>
      </c>
      <c r="B5189" s="6" t="str">
        <f>"201511027186"</f>
        <v>201511027186</v>
      </c>
    </row>
    <row r="5190" spans="1:2">
      <c r="A5190" s="4">
        <v>5185</v>
      </c>
      <c r="B5190" s="6" t="str">
        <f>"201511027217"</f>
        <v>201511027217</v>
      </c>
    </row>
    <row r="5191" spans="1:2">
      <c r="A5191" s="4">
        <v>5186</v>
      </c>
      <c r="B5191" s="6" t="str">
        <f>"201511027227"</f>
        <v>201511027227</v>
      </c>
    </row>
    <row r="5192" spans="1:2">
      <c r="A5192" s="4">
        <v>5187</v>
      </c>
      <c r="B5192" s="6" t="str">
        <f>"201511027252"</f>
        <v>201511027252</v>
      </c>
    </row>
    <row r="5193" spans="1:2">
      <c r="A5193" s="4">
        <v>5188</v>
      </c>
      <c r="B5193" s="6" t="str">
        <f>"201511027271"</f>
        <v>201511027271</v>
      </c>
    </row>
    <row r="5194" spans="1:2">
      <c r="A5194" s="4">
        <v>5189</v>
      </c>
      <c r="B5194" s="6" t="str">
        <f>"201511027281"</f>
        <v>201511027281</v>
      </c>
    </row>
    <row r="5195" spans="1:2">
      <c r="A5195" s="4">
        <v>5190</v>
      </c>
      <c r="B5195" s="6" t="str">
        <f>"201511027291"</f>
        <v>201511027291</v>
      </c>
    </row>
    <row r="5196" spans="1:2">
      <c r="A5196" s="4">
        <v>5191</v>
      </c>
      <c r="B5196" s="6" t="str">
        <f>"201511027297"</f>
        <v>201511027297</v>
      </c>
    </row>
    <row r="5197" spans="1:2">
      <c r="A5197" s="4">
        <v>5192</v>
      </c>
      <c r="B5197" s="6" t="str">
        <f>"201511027305"</f>
        <v>201511027305</v>
      </c>
    </row>
    <row r="5198" spans="1:2">
      <c r="A5198" s="4">
        <v>5193</v>
      </c>
      <c r="B5198" s="6" t="str">
        <f>"201511027319"</f>
        <v>201511027319</v>
      </c>
    </row>
    <row r="5199" spans="1:2">
      <c r="A5199" s="4">
        <v>5194</v>
      </c>
      <c r="B5199" s="6" t="str">
        <f>"201511027324"</f>
        <v>201511027324</v>
      </c>
    </row>
    <row r="5200" spans="1:2">
      <c r="A5200" s="4">
        <v>5195</v>
      </c>
      <c r="B5200" s="6" t="str">
        <f>"201511027367"</f>
        <v>201511027367</v>
      </c>
    </row>
    <row r="5201" spans="1:2">
      <c r="A5201" s="4">
        <v>5196</v>
      </c>
      <c r="B5201" s="6" t="str">
        <f>"201511027375"</f>
        <v>201511027375</v>
      </c>
    </row>
    <row r="5202" spans="1:2">
      <c r="A5202" s="4">
        <v>5197</v>
      </c>
      <c r="B5202" s="6" t="str">
        <f>"201511027389"</f>
        <v>201511027389</v>
      </c>
    </row>
    <row r="5203" spans="1:2">
      <c r="A5203" s="4">
        <v>5198</v>
      </c>
      <c r="B5203" s="6" t="str">
        <f>"201511027406"</f>
        <v>201511027406</v>
      </c>
    </row>
    <row r="5204" spans="1:2">
      <c r="A5204" s="4">
        <v>5199</v>
      </c>
      <c r="B5204" s="6" t="str">
        <f>"201511027429"</f>
        <v>201511027429</v>
      </c>
    </row>
    <row r="5205" spans="1:2">
      <c r="A5205" s="4">
        <v>5200</v>
      </c>
      <c r="B5205" s="6" t="str">
        <f>"201511027435"</f>
        <v>201511027435</v>
      </c>
    </row>
    <row r="5206" spans="1:2">
      <c r="A5206" s="4">
        <v>5201</v>
      </c>
      <c r="B5206" s="6" t="str">
        <f>"201511027438"</f>
        <v>201511027438</v>
      </c>
    </row>
    <row r="5207" spans="1:2">
      <c r="A5207" s="4">
        <v>5202</v>
      </c>
      <c r="B5207" s="6" t="str">
        <f>"201511027460"</f>
        <v>201511027460</v>
      </c>
    </row>
    <row r="5208" spans="1:2">
      <c r="A5208" s="4">
        <v>5203</v>
      </c>
      <c r="B5208" s="6" t="str">
        <f>"201511027517"</f>
        <v>201511027517</v>
      </c>
    </row>
    <row r="5209" spans="1:2">
      <c r="A5209" s="4">
        <v>5204</v>
      </c>
      <c r="B5209" s="6" t="str">
        <f>"201511027530"</f>
        <v>201511027530</v>
      </c>
    </row>
    <row r="5210" spans="1:2">
      <c r="A5210" s="4">
        <v>5205</v>
      </c>
      <c r="B5210" s="6" t="str">
        <f>"201511027573"</f>
        <v>201511027573</v>
      </c>
    </row>
    <row r="5211" spans="1:2">
      <c r="A5211" s="4">
        <v>5206</v>
      </c>
      <c r="B5211" s="6" t="str">
        <f>"201511027578"</f>
        <v>201511027578</v>
      </c>
    </row>
    <row r="5212" spans="1:2">
      <c r="A5212" s="4">
        <v>5207</v>
      </c>
      <c r="B5212" s="6" t="str">
        <f>"201511027594"</f>
        <v>201511027594</v>
      </c>
    </row>
    <row r="5213" spans="1:2">
      <c r="A5213" s="4">
        <v>5208</v>
      </c>
      <c r="B5213" s="6" t="str">
        <f>"201511027599"</f>
        <v>201511027599</v>
      </c>
    </row>
    <row r="5214" spans="1:2">
      <c r="A5214" s="4">
        <v>5209</v>
      </c>
      <c r="B5214" s="6" t="str">
        <f>"201511027606"</f>
        <v>201511027606</v>
      </c>
    </row>
    <row r="5215" spans="1:2">
      <c r="A5215" s="4">
        <v>5210</v>
      </c>
      <c r="B5215" s="6" t="str">
        <f>"201511027608"</f>
        <v>201511027608</v>
      </c>
    </row>
    <row r="5216" spans="1:2">
      <c r="A5216" s="4">
        <v>5211</v>
      </c>
      <c r="B5216" s="6" t="str">
        <f>"201511027616"</f>
        <v>201511027616</v>
      </c>
    </row>
    <row r="5217" spans="1:2">
      <c r="A5217" s="4">
        <v>5212</v>
      </c>
      <c r="B5217" s="6" t="str">
        <f>"201511027632"</f>
        <v>201511027632</v>
      </c>
    </row>
    <row r="5218" spans="1:2">
      <c r="A5218" s="4">
        <v>5213</v>
      </c>
      <c r="B5218" s="6" t="str">
        <f>"201511027671"</f>
        <v>201511027671</v>
      </c>
    </row>
    <row r="5219" spans="1:2">
      <c r="A5219" s="4">
        <v>5214</v>
      </c>
      <c r="B5219" s="6" t="str">
        <f>"201511027679"</f>
        <v>201511027679</v>
      </c>
    </row>
    <row r="5220" spans="1:2">
      <c r="A5220" s="4">
        <v>5215</v>
      </c>
      <c r="B5220" s="6" t="str">
        <f>"201511027691"</f>
        <v>201511027691</v>
      </c>
    </row>
    <row r="5221" spans="1:2">
      <c r="A5221" s="4">
        <v>5216</v>
      </c>
      <c r="B5221" s="6" t="str">
        <f>"201511027701"</f>
        <v>201511027701</v>
      </c>
    </row>
    <row r="5222" spans="1:2">
      <c r="A5222" s="4">
        <v>5217</v>
      </c>
      <c r="B5222" s="6" t="str">
        <f>"201511027727"</f>
        <v>201511027727</v>
      </c>
    </row>
    <row r="5223" spans="1:2">
      <c r="A5223" s="4">
        <v>5218</v>
      </c>
      <c r="B5223" s="6" t="str">
        <f>"201511027736"</f>
        <v>201511027736</v>
      </c>
    </row>
    <row r="5224" spans="1:2">
      <c r="A5224" s="4">
        <v>5219</v>
      </c>
      <c r="B5224" s="6" t="str">
        <f>"201511027739"</f>
        <v>201511027739</v>
      </c>
    </row>
    <row r="5225" spans="1:2">
      <c r="A5225" s="4">
        <v>5220</v>
      </c>
      <c r="B5225" s="6" t="str">
        <f>"201511027742"</f>
        <v>201511027742</v>
      </c>
    </row>
    <row r="5226" spans="1:2">
      <c r="A5226" s="4">
        <v>5221</v>
      </c>
      <c r="B5226" s="6" t="str">
        <f>"201511027771"</f>
        <v>201511027771</v>
      </c>
    </row>
    <row r="5227" spans="1:2">
      <c r="A5227" s="4">
        <v>5222</v>
      </c>
      <c r="B5227" s="6" t="str">
        <f>"201511027774"</f>
        <v>201511027774</v>
      </c>
    </row>
    <row r="5228" spans="1:2">
      <c r="A5228" s="4">
        <v>5223</v>
      </c>
      <c r="B5228" s="6" t="str">
        <f>"201511027778"</f>
        <v>201511027778</v>
      </c>
    </row>
    <row r="5229" spans="1:2">
      <c r="A5229" s="4">
        <v>5224</v>
      </c>
      <c r="B5229" s="6" t="str">
        <f>"201511027783"</f>
        <v>201511027783</v>
      </c>
    </row>
    <row r="5230" spans="1:2">
      <c r="A5230" s="4">
        <v>5225</v>
      </c>
      <c r="B5230" s="6" t="str">
        <f>"201511027790"</f>
        <v>201511027790</v>
      </c>
    </row>
    <row r="5231" spans="1:2">
      <c r="A5231" s="4">
        <v>5226</v>
      </c>
      <c r="B5231" s="6" t="str">
        <f>"201511027808"</f>
        <v>201511027808</v>
      </c>
    </row>
    <row r="5232" spans="1:2">
      <c r="A5232" s="4">
        <v>5227</v>
      </c>
      <c r="B5232" s="6" t="str">
        <f>"201511027821"</f>
        <v>201511027821</v>
      </c>
    </row>
    <row r="5233" spans="1:2">
      <c r="A5233" s="4">
        <v>5228</v>
      </c>
      <c r="B5233" s="6" t="str">
        <f>"201511027830"</f>
        <v>201511027830</v>
      </c>
    </row>
    <row r="5234" spans="1:2">
      <c r="A5234" s="4">
        <v>5229</v>
      </c>
      <c r="B5234" s="6" t="str">
        <f>"201511027839"</f>
        <v>201511027839</v>
      </c>
    </row>
    <row r="5235" spans="1:2">
      <c r="A5235" s="4">
        <v>5230</v>
      </c>
      <c r="B5235" s="6" t="str">
        <f>"201511027841"</f>
        <v>201511027841</v>
      </c>
    </row>
    <row r="5236" spans="1:2">
      <c r="A5236" s="4">
        <v>5231</v>
      </c>
      <c r="B5236" s="6" t="str">
        <f>"201511027842"</f>
        <v>201511027842</v>
      </c>
    </row>
    <row r="5237" spans="1:2">
      <c r="A5237" s="4">
        <v>5232</v>
      </c>
      <c r="B5237" s="6" t="str">
        <f>"201511027849"</f>
        <v>201511027849</v>
      </c>
    </row>
    <row r="5238" spans="1:2">
      <c r="A5238" s="4">
        <v>5233</v>
      </c>
      <c r="B5238" s="6" t="str">
        <f>"201511027850"</f>
        <v>201511027850</v>
      </c>
    </row>
    <row r="5239" spans="1:2">
      <c r="A5239" s="4">
        <v>5234</v>
      </c>
      <c r="B5239" s="6" t="str">
        <f>"201511027859"</f>
        <v>201511027859</v>
      </c>
    </row>
    <row r="5240" spans="1:2">
      <c r="A5240" s="4">
        <v>5235</v>
      </c>
      <c r="B5240" s="6" t="str">
        <f>"201511027873"</f>
        <v>201511027873</v>
      </c>
    </row>
    <row r="5241" spans="1:2">
      <c r="A5241" s="4">
        <v>5236</v>
      </c>
      <c r="B5241" s="6" t="str">
        <f>"201511027894"</f>
        <v>201511027894</v>
      </c>
    </row>
    <row r="5242" spans="1:2">
      <c r="A5242" s="4">
        <v>5237</v>
      </c>
      <c r="B5242" s="6" t="str">
        <f>"201511027903"</f>
        <v>201511027903</v>
      </c>
    </row>
    <row r="5243" spans="1:2">
      <c r="A5243" s="4">
        <v>5238</v>
      </c>
      <c r="B5243" s="6" t="str">
        <f>"201511027927"</f>
        <v>201511027927</v>
      </c>
    </row>
    <row r="5244" spans="1:2">
      <c r="A5244" s="4">
        <v>5239</v>
      </c>
      <c r="B5244" s="6" t="str">
        <f>"201511027931"</f>
        <v>201511027931</v>
      </c>
    </row>
    <row r="5245" spans="1:2">
      <c r="A5245" s="4">
        <v>5240</v>
      </c>
      <c r="B5245" s="6" t="str">
        <f>"201511027932"</f>
        <v>201511027932</v>
      </c>
    </row>
    <row r="5246" spans="1:2">
      <c r="A5246" s="4">
        <v>5241</v>
      </c>
      <c r="B5246" s="6" t="str">
        <f>"201511027961"</f>
        <v>201511027961</v>
      </c>
    </row>
    <row r="5247" spans="1:2">
      <c r="A5247" s="4">
        <v>5242</v>
      </c>
      <c r="B5247" s="6" t="str">
        <f>"201511027972"</f>
        <v>201511027972</v>
      </c>
    </row>
    <row r="5248" spans="1:2">
      <c r="A5248" s="4">
        <v>5243</v>
      </c>
      <c r="B5248" s="6" t="str">
        <f>"201511028022"</f>
        <v>201511028022</v>
      </c>
    </row>
    <row r="5249" spans="1:2">
      <c r="A5249" s="4">
        <v>5244</v>
      </c>
      <c r="B5249" s="6" t="str">
        <f>"201511028027"</f>
        <v>201511028027</v>
      </c>
    </row>
    <row r="5250" spans="1:2">
      <c r="A5250" s="4">
        <v>5245</v>
      </c>
      <c r="B5250" s="6" t="str">
        <f>"201511028035"</f>
        <v>201511028035</v>
      </c>
    </row>
    <row r="5251" spans="1:2">
      <c r="A5251" s="4">
        <v>5246</v>
      </c>
      <c r="B5251" s="6" t="str">
        <f>"201511028049"</f>
        <v>201511028049</v>
      </c>
    </row>
    <row r="5252" spans="1:2">
      <c r="A5252" s="4">
        <v>5247</v>
      </c>
      <c r="B5252" s="6" t="str">
        <f>"201511028055"</f>
        <v>201511028055</v>
      </c>
    </row>
    <row r="5253" spans="1:2">
      <c r="A5253" s="4">
        <v>5248</v>
      </c>
      <c r="B5253" s="6" t="str">
        <f>"201511028059"</f>
        <v>201511028059</v>
      </c>
    </row>
    <row r="5254" spans="1:2">
      <c r="A5254" s="4">
        <v>5249</v>
      </c>
      <c r="B5254" s="6" t="str">
        <f>"201511028084"</f>
        <v>201511028084</v>
      </c>
    </row>
    <row r="5255" spans="1:2">
      <c r="A5255" s="4">
        <v>5250</v>
      </c>
      <c r="B5255" s="6" t="str">
        <f>"201511028088"</f>
        <v>201511028088</v>
      </c>
    </row>
    <row r="5256" spans="1:2">
      <c r="A5256" s="4">
        <v>5251</v>
      </c>
      <c r="B5256" s="6" t="str">
        <f>"201511028099"</f>
        <v>201511028099</v>
      </c>
    </row>
    <row r="5257" spans="1:2">
      <c r="A5257" s="4">
        <v>5252</v>
      </c>
      <c r="B5257" s="6" t="str">
        <f>"201511028114"</f>
        <v>201511028114</v>
      </c>
    </row>
    <row r="5258" spans="1:2">
      <c r="A5258" s="4">
        <v>5253</v>
      </c>
      <c r="B5258" s="6" t="str">
        <f>"201511028136"</f>
        <v>201511028136</v>
      </c>
    </row>
    <row r="5259" spans="1:2">
      <c r="A5259" s="4">
        <v>5254</v>
      </c>
      <c r="B5259" s="6" t="str">
        <f>"201511028147"</f>
        <v>201511028147</v>
      </c>
    </row>
    <row r="5260" spans="1:2">
      <c r="A5260" s="4">
        <v>5255</v>
      </c>
      <c r="B5260" s="6" t="str">
        <f>"201511028183"</f>
        <v>201511028183</v>
      </c>
    </row>
    <row r="5261" spans="1:2">
      <c r="A5261" s="4">
        <v>5256</v>
      </c>
      <c r="B5261" s="6" t="str">
        <f>"201511028221"</f>
        <v>201511028221</v>
      </c>
    </row>
    <row r="5262" spans="1:2">
      <c r="A5262" s="4">
        <v>5257</v>
      </c>
      <c r="B5262" s="6" t="str">
        <f>"201511028229"</f>
        <v>201511028229</v>
      </c>
    </row>
    <row r="5263" spans="1:2">
      <c r="A5263" s="4">
        <v>5258</v>
      </c>
      <c r="B5263" s="6" t="str">
        <f>"201511028232"</f>
        <v>201511028232</v>
      </c>
    </row>
    <row r="5264" spans="1:2">
      <c r="A5264" s="4">
        <v>5259</v>
      </c>
      <c r="B5264" s="6" t="str">
        <f>"201511028233"</f>
        <v>201511028233</v>
      </c>
    </row>
    <row r="5265" spans="1:2">
      <c r="A5265" s="4">
        <v>5260</v>
      </c>
      <c r="B5265" s="6" t="str">
        <f>"201511028255"</f>
        <v>201511028255</v>
      </c>
    </row>
    <row r="5266" spans="1:2">
      <c r="A5266" s="4">
        <v>5261</v>
      </c>
      <c r="B5266" s="6" t="str">
        <f>"201511028268"</f>
        <v>201511028268</v>
      </c>
    </row>
    <row r="5267" spans="1:2">
      <c r="A5267" s="4">
        <v>5262</v>
      </c>
      <c r="B5267" s="6" t="str">
        <f>"201511028307"</f>
        <v>201511028307</v>
      </c>
    </row>
    <row r="5268" spans="1:2">
      <c r="A5268" s="4">
        <v>5263</v>
      </c>
      <c r="B5268" s="6" t="str">
        <f>"201511028315"</f>
        <v>201511028315</v>
      </c>
    </row>
    <row r="5269" spans="1:2">
      <c r="A5269" s="4">
        <v>5264</v>
      </c>
      <c r="B5269" s="6" t="str">
        <f>"201511028352"</f>
        <v>201511028352</v>
      </c>
    </row>
    <row r="5270" spans="1:2">
      <c r="A5270" s="4">
        <v>5265</v>
      </c>
      <c r="B5270" s="6" t="str">
        <f>"201511028356"</f>
        <v>201511028356</v>
      </c>
    </row>
    <row r="5271" spans="1:2">
      <c r="A5271" s="4">
        <v>5266</v>
      </c>
      <c r="B5271" s="6" t="str">
        <f>"201511028369"</f>
        <v>201511028369</v>
      </c>
    </row>
    <row r="5272" spans="1:2">
      <c r="A5272" s="4">
        <v>5267</v>
      </c>
      <c r="B5272" s="6" t="str">
        <f>"201511028375"</f>
        <v>201511028375</v>
      </c>
    </row>
    <row r="5273" spans="1:2">
      <c r="A5273" s="4">
        <v>5268</v>
      </c>
      <c r="B5273" s="6" t="str">
        <f>"201511028380"</f>
        <v>201511028380</v>
      </c>
    </row>
    <row r="5274" spans="1:2">
      <c r="A5274" s="4">
        <v>5269</v>
      </c>
      <c r="B5274" s="6" t="str">
        <f>"201511028386"</f>
        <v>201511028386</v>
      </c>
    </row>
    <row r="5275" spans="1:2">
      <c r="A5275" s="4">
        <v>5270</v>
      </c>
      <c r="B5275" s="6" t="str">
        <f>"201511028387"</f>
        <v>201511028387</v>
      </c>
    </row>
    <row r="5276" spans="1:2">
      <c r="A5276" s="4">
        <v>5271</v>
      </c>
      <c r="B5276" s="6" t="str">
        <f>"201511028419"</f>
        <v>201511028419</v>
      </c>
    </row>
    <row r="5277" spans="1:2">
      <c r="A5277" s="4">
        <v>5272</v>
      </c>
      <c r="B5277" s="6" t="str">
        <f>"201511028432"</f>
        <v>201511028432</v>
      </c>
    </row>
    <row r="5278" spans="1:2">
      <c r="A5278" s="4">
        <v>5273</v>
      </c>
      <c r="B5278" s="6" t="str">
        <f>"201511028462"</f>
        <v>201511028462</v>
      </c>
    </row>
    <row r="5279" spans="1:2">
      <c r="A5279" s="4">
        <v>5274</v>
      </c>
      <c r="B5279" s="6" t="str">
        <f>"201511028468"</f>
        <v>201511028468</v>
      </c>
    </row>
    <row r="5280" spans="1:2">
      <c r="A5280" s="4">
        <v>5275</v>
      </c>
      <c r="B5280" s="6" t="str">
        <f>"201511028481"</f>
        <v>201511028481</v>
      </c>
    </row>
    <row r="5281" spans="1:2">
      <c r="A5281" s="4">
        <v>5276</v>
      </c>
      <c r="B5281" s="6" t="str">
        <f>"201511028498"</f>
        <v>201511028498</v>
      </c>
    </row>
    <row r="5282" spans="1:2">
      <c r="A5282" s="4">
        <v>5277</v>
      </c>
      <c r="B5282" s="6" t="str">
        <f>"201511028524"</f>
        <v>201511028524</v>
      </c>
    </row>
    <row r="5283" spans="1:2">
      <c r="A5283" s="4">
        <v>5278</v>
      </c>
      <c r="B5283" s="6" t="str">
        <f>"201511028532"</f>
        <v>201511028532</v>
      </c>
    </row>
    <row r="5284" spans="1:2">
      <c r="A5284" s="4">
        <v>5279</v>
      </c>
      <c r="B5284" s="6" t="str">
        <f>"201511028556"</f>
        <v>201511028556</v>
      </c>
    </row>
    <row r="5285" spans="1:2">
      <c r="A5285" s="4">
        <v>5280</v>
      </c>
      <c r="B5285" s="6" t="str">
        <f>"201511028572"</f>
        <v>201511028572</v>
      </c>
    </row>
    <row r="5286" spans="1:2">
      <c r="A5286" s="4">
        <v>5281</v>
      </c>
      <c r="B5286" s="6" t="str">
        <f>"201511028582"</f>
        <v>201511028582</v>
      </c>
    </row>
    <row r="5287" spans="1:2">
      <c r="A5287" s="4">
        <v>5282</v>
      </c>
      <c r="B5287" s="6" t="str">
        <f>"201511028646"</f>
        <v>201511028646</v>
      </c>
    </row>
    <row r="5288" spans="1:2">
      <c r="A5288" s="4">
        <v>5283</v>
      </c>
      <c r="B5288" s="6" t="str">
        <f>"201511028657"</f>
        <v>201511028657</v>
      </c>
    </row>
    <row r="5289" spans="1:2">
      <c r="A5289" s="4">
        <v>5284</v>
      </c>
      <c r="B5289" s="6" t="str">
        <f>"201511028658"</f>
        <v>201511028658</v>
      </c>
    </row>
    <row r="5290" spans="1:2">
      <c r="A5290" s="4">
        <v>5285</v>
      </c>
      <c r="B5290" s="6" t="str">
        <f>"201511028660"</f>
        <v>201511028660</v>
      </c>
    </row>
    <row r="5291" spans="1:2">
      <c r="A5291" s="4">
        <v>5286</v>
      </c>
      <c r="B5291" s="6" t="str">
        <f>"201511028667"</f>
        <v>201511028667</v>
      </c>
    </row>
    <row r="5292" spans="1:2">
      <c r="A5292" s="4">
        <v>5287</v>
      </c>
      <c r="B5292" s="6" t="str">
        <f>"201511028684"</f>
        <v>201511028684</v>
      </c>
    </row>
    <row r="5293" spans="1:2">
      <c r="A5293" s="4">
        <v>5288</v>
      </c>
      <c r="B5293" s="6" t="str">
        <f>"201511028688"</f>
        <v>201511028688</v>
      </c>
    </row>
    <row r="5294" spans="1:2">
      <c r="A5294" s="4">
        <v>5289</v>
      </c>
      <c r="B5294" s="6" t="str">
        <f>"201511028731"</f>
        <v>201511028731</v>
      </c>
    </row>
    <row r="5295" spans="1:2">
      <c r="A5295" s="4">
        <v>5290</v>
      </c>
      <c r="B5295" s="6" t="str">
        <f>"201511028778"</f>
        <v>201511028778</v>
      </c>
    </row>
    <row r="5296" spans="1:2">
      <c r="A5296" s="4">
        <v>5291</v>
      </c>
      <c r="B5296" s="6" t="str">
        <f>"201511028790"</f>
        <v>201511028790</v>
      </c>
    </row>
    <row r="5297" spans="1:2">
      <c r="A5297" s="4">
        <v>5292</v>
      </c>
      <c r="B5297" s="6" t="str">
        <f>"201511028816"</f>
        <v>201511028816</v>
      </c>
    </row>
    <row r="5298" spans="1:2">
      <c r="A5298" s="4">
        <v>5293</v>
      </c>
      <c r="B5298" s="6" t="str">
        <f>"201511028822"</f>
        <v>201511028822</v>
      </c>
    </row>
    <row r="5299" spans="1:2">
      <c r="A5299" s="4">
        <v>5294</v>
      </c>
      <c r="B5299" s="6" t="str">
        <f>"201511028873"</f>
        <v>201511028873</v>
      </c>
    </row>
    <row r="5300" spans="1:2">
      <c r="A5300" s="4">
        <v>5295</v>
      </c>
      <c r="B5300" s="6" t="str">
        <f>"201511028874"</f>
        <v>201511028874</v>
      </c>
    </row>
    <row r="5301" spans="1:2">
      <c r="A5301" s="4">
        <v>5296</v>
      </c>
      <c r="B5301" s="6" t="str">
        <f>"201511028878"</f>
        <v>201511028878</v>
      </c>
    </row>
    <row r="5302" spans="1:2">
      <c r="A5302" s="4">
        <v>5297</v>
      </c>
      <c r="B5302" s="6" t="str">
        <f>"201511028936"</f>
        <v>201511028936</v>
      </c>
    </row>
    <row r="5303" spans="1:2">
      <c r="A5303" s="4">
        <v>5298</v>
      </c>
      <c r="B5303" s="6" t="str">
        <f>"201511028944"</f>
        <v>201511028944</v>
      </c>
    </row>
    <row r="5304" spans="1:2">
      <c r="A5304" s="4">
        <v>5299</v>
      </c>
      <c r="B5304" s="6" t="str">
        <f>"201511028955"</f>
        <v>201511028955</v>
      </c>
    </row>
    <row r="5305" spans="1:2">
      <c r="A5305" s="4">
        <v>5300</v>
      </c>
      <c r="B5305" s="6" t="str">
        <f>"201511028974"</f>
        <v>201511028974</v>
      </c>
    </row>
    <row r="5306" spans="1:2">
      <c r="A5306" s="4">
        <v>5301</v>
      </c>
      <c r="B5306" s="6" t="str">
        <f>"201511028985"</f>
        <v>201511028985</v>
      </c>
    </row>
    <row r="5307" spans="1:2">
      <c r="A5307" s="4">
        <v>5302</v>
      </c>
      <c r="B5307" s="6" t="str">
        <f>"201511028997"</f>
        <v>201511028997</v>
      </c>
    </row>
    <row r="5308" spans="1:2">
      <c r="A5308" s="4">
        <v>5303</v>
      </c>
      <c r="B5308" s="6" t="str">
        <f>"201511029020"</f>
        <v>201511029020</v>
      </c>
    </row>
    <row r="5309" spans="1:2">
      <c r="A5309" s="4">
        <v>5304</v>
      </c>
      <c r="B5309" s="6" t="str">
        <f>"201511029042"</f>
        <v>201511029042</v>
      </c>
    </row>
    <row r="5310" spans="1:2">
      <c r="A5310" s="4">
        <v>5305</v>
      </c>
      <c r="B5310" s="6" t="str">
        <f>"201511029063"</f>
        <v>201511029063</v>
      </c>
    </row>
    <row r="5311" spans="1:2">
      <c r="A5311" s="4">
        <v>5306</v>
      </c>
      <c r="B5311" s="6" t="str">
        <f>"201511029080"</f>
        <v>201511029080</v>
      </c>
    </row>
    <row r="5312" spans="1:2">
      <c r="A5312" s="4">
        <v>5307</v>
      </c>
      <c r="B5312" s="6" t="str">
        <f>"201511029127"</f>
        <v>201511029127</v>
      </c>
    </row>
    <row r="5313" spans="1:2">
      <c r="A5313" s="4">
        <v>5308</v>
      </c>
      <c r="B5313" s="6" t="str">
        <f>"201511029139"</f>
        <v>201511029139</v>
      </c>
    </row>
    <row r="5314" spans="1:2">
      <c r="A5314" s="4">
        <v>5309</v>
      </c>
      <c r="B5314" s="6" t="str">
        <f>"201511029142"</f>
        <v>201511029142</v>
      </c>
    </row>
    <row r="5315" spans="1:2">
      <c r="A5315" s="4">
        <v>5310</v>
      </c>
      <c r="B5315" s="6" t="str">
        <f>"201511029149"</f>
        <v>201511029149</v>
      </c>
    </row>
    <row r="5316" spans="1:2">
      <c r="A5316" s="4">
        <v>5311</v>
      </c>
      <c r="B5316" s="6" t="str">
        <f>"201511029153"</f>
        <v>201511029153</v>
      </c>
    </row>
    <row r="5317" spans="1:2">
      <c r="A5317" s="4">
        <v>5312</v>
      </c>
      <c r="B5317" s="6" t="str">
        <f>"201511029158"</f>
        <v>201511029158</v>
      </c>
    </row>
    <row r="5318" spans="1:2">
      <c r="A5318" s="4">
        <v>5313</v>
      </c>
      <c r="B5318" s="6" t="str">
        <f>"201511029243"</f>
        <v>201511029243</v>
      </c>
    </row>
    <row r="5319" spans="1:2">
      <c r="A5319" s="4">
        <v>5314</v>
      </c>
      <c r="B5319" s="6" t="str">
        <f>"201511029268"</f>
        <v>201511029268</v>
      </c>
    </row>
    <row r="5320" spans="1:2">
      <c r="A5320" s="4">
        <v>5315</v>
      </c>
      <c r="B5320" s="6" t="str">
        <f>"201511029284"</f>
        <v>201511029284</v>
      </c>
    </row>
    <row r="5321" spans="1:2">
      <c r="A5321" s="4">
        <v>5316</v>
      </c>
      <c r="B5321" s="6" t="str">
        <f>"201511029290"</f>
        <v>201511029290</v>
      </c>
    </row>
    <row r="5322" spans="1:2">
      <c r="A5322" s="4">
        <v>5317</v>
      </c>
      <c r="B5322" s="6" t="str">
        <f>"201511029304"</f>
        <v>201511029304</v>
      </c>
    </row>
    <row r="5323" spans="1:2">
      <c r="A5323" s="4">
        <v>5318</v>
      </c>
      <c r="B5323" s="6" t="str">
        <f>"201511029326"</f>
        <v>201511029326</v>
      </c>
    </row>
    <row r="5324" spans="1:2">
      <c r="A5324" s="4">
        <v>5319</v>
      </c>
      <c r="B5324" s="6" t="str">
        <f>"201511029339"</f>
        <v>201511029339</v>
      </c>
    </row>
    <row r="5325" spans="1:2">
      <c r="A5325" s="4">
        <v>5320</v>
      </c>
      <c r="B5325" s="6" t="str">
        <f>"201511029398"</f>
        <v>201511029398</v>
      </c>
    </row>
    <row r="5326" spans="1:2">
      <c r="A5326" s="4">
        <v>5321</v>
      </c>
      <c r="B5326" s="6" t="str">
        <f>"201511029407"</f>
        <v>201511029407</v>
      </c>
    </row>
    <row r="5327" spans="1:2">
      <c r="A5327" s="4">
        <v>5322</v>
      </c>
      <c r="B5327" s="6" t="str">
        <f>"201511029409"</f>
        <v>201511029409</v>
      </c>
    </row>
    <row r="5328" spans="1:2">
      <c r="A5328" s="4">
        <v>5323</v>
      </c>
      <c r="B5328" s="6" t="str">
        <f>"201511029429"</f>
        <v>201511029429</v>
      </c>
    </row>
    <row r="5329" spans="1:2">
      <c r="A5329" s="4">
        <v>5324</v>
      </c>
      <c r="B5329" s="6" t="str">
        <f>"201511029456"</f>
        <v>201511029456</v>
      </c>
    </row>
    <row r="5330" spans="1:2">
      <c r="A5330" s="4">
        <v>5325</v>
      </c>
      <c r="B5330" s="6" t="str">
        <f>"201511029459"</f>
        <v>201511029459</v>
      </c>
    </row>
    <row r="5331" spans="1:2">
      <c r="A5331" s="4">
        <v>5326</v>
      </c>
      <c r="B5331" s="6" t="str">
        <f>"201511029460"</f>
        <v>201511029460</v>
      </c>
    </row>
    <row r="5332" spans="1:2">
      <c r="A5332" s="4">
        <v>5327</v>
      </c>
      <c r="B5332" s="6" t="str">
        <f>"201511029475"</f>
        <v>201511029475</v>
      </c>
    </row>
    <row r="5333" spans="1:2">
      <c r="A5333" s="4">
        <v>5328</v>
      </c>
      <c r="B5333" s="6" t="str">
        <f>"201511029536"</f>
        <v>201511029536</v>
      </c>
    </row>
    <row r="5334" spans="1:2">
      <c r="A5334" s="4">
        <v>5329</v>
      </c>
      <c r="B5334" s="6" t="str">
        <f>"201511029539"</f>
        <v>201511029539</v>
      </c>
    </row>
    <row r="5335" spans="1:2">
      <c r="A5335" s="4">
        <v>5330</v>
      </c>
      <c r="B5335" s="6" t="str">
        <f>"201511029556"</f>
        <v>201511029556</v>
      </c>
    </row>
    <row r="5336" spans="1:2">
      <c r="A5336" s="4">
        <v>5331</v>
      </c>
      <c r="B5336" s="6" t="str">
        <f>"201511029564"</f>
        <v>201511029564</v>
      </c>
    </row>
    <row r="5337" spans="1:2">
      <c r="A5337" s="4">
        <v>5332</v>
      </c>
      <c r="B5337" s="6" t="str">
        <f>"201511029567"</f>
        <v>201511029567</v>
      </c>
    </row>
    <row r="5338" spans="1:2">
      <c r="A5338" s="4">
        <v>5333</v>
      </c>
      <c r="B5338" s="6" t="str">
        <f>"201511029584"</f>
        <v>201511029584</v>
      </c>
    </row>
    <row r="5339" spans="1:2">
      <c r="A5339" s="4">
        <v>5334</v>
      </c>
      <c r="B5339" s="6" t="str">
        <f>"201511029600"</f>
        <v>201511029600</v>
      </c>
    </row>
    <row r="5340" spans="1:2">
      <c r="A5340" s="4">
        <v>5335</v>
      </c>
      <c r="B5340" s="6" t="str">
        <f>"201511029604"</f>
        <v>201511029604</v>
      </c>
    </row>
    <row r="5341" spans="1:2">
      <c r="A5341" s="4">
        <v>5336</v>
      </c>
      <c r="B5341" s="6" t="str">
        <f>"201511029606"</f>
        <v>201511029606</v>
      </c>
    </row>
    <row r="5342" spans="1:2">
      <c r="A5342" s="4">
        <v>5337</v>
      </c>
      <c r="B5342" s="6" t="str">
        <f>"201511029619"</f>
        <v>201511029619</v>
      </c>
    </row>
    <row r="5343" spans="1:2">
      <c r="A5343" s="4">
        <v>5338</v>
      </c>
      <c r="B5343" s="6" t="str">
        <f>"201511029625"</f>
        <v>201511029625</v>
      </c>
    </row>
    <row r="5344" spans="1:2">
      <c r="A5344" s="4">
        <v>5339</v>
      </c>
      <c r="B5344" s="6" t="str">
        <f>"201511029626"</f>
        <v>201511029626</v>
      </c>
    </row>
    <row r="5345" spans="1:2">
      <c r="A5345" s="4">
        <v>5340</v>
      </c>
      <c r="B5345" s="6" t="str">
        <f>"201511029662"</f>
        <v>201511029662</v>
      </c>
    </row>
    <row r="5346" spans="1:2">
      <c r="A5346" s="4">
        <v>5341</v>
      </c>
      <c r="B5346" s="6" t="str">
        <f>"201511029667"</f>
        <v>201511029667</v>
      </c>
    </row>
    <row r="5347" spans="1:2">
      <c r="A5347" s="4">
        <v>5342</v>
      </c>
      <c r="B5347" s="6" t="str">
        <f>"201511029668"</f>
        <v>201511029668</v>
      </c>
    </row>
    <row r="5348" spans="1:2">
      <c r="A5348" s="4">
        <v>5343</v>
      </c>
      <c r="B5348" s="6" t="str">
        <f>"201511029712"</f>
        <v>201511029712</v>
      </c>
    </row>
    <row r="5349" spans="1:2">
      <c r="A5349" s="4">
        <v>5344</v>
      </c>
      <c r="B5349" s="6" t="str">
        <f>"201511029720"</f>
        <v>201511029720</v>
      </c>
    </row>
    <row r="5350" spans="1:2">
      <c r="A5350" s="4">
        <v>5345</v>
      </c>
      <c r="B5350" s="6" t="str">
        <f>"201511029736"</f>
        <v>201511029736</v>
      </c>
    </row>
    <row r="5351" spans="1:2">
      <c r="A5351" s="4">
        <v>5346</v>
      </c>
      <c r="B5351" s="6" t="str">
        <f>"201511029739"</f>
        <v>201511029739</v>
      </c>
    </row>
    <row r="5352" spans="1:2">
      <c r="A5352" s="4">
        <v>5347</v>
      </c>
      <c r="B5352" s="6" t="str">
        <f>"201511029744"</f>
        <v>201511029744</v>
      </c>
    </row>
    <row r="5353" spans="1:2">
      <c r="A5353" s="4">
        <v>5348</v>
      </c>
      <c r="B5353" s="6" t="str">
        <f>"201511029753"</f>
        <v>201511029753</v>
      </c>
    </row>
    <row r="5354" spans="1:2">
      <c r="A5354" s="4">
        <v>5349</v>
      </c>
      <c r="B5354" s="6" t="str">
        <f>"201511029836"</f>
        <v>201511029836</v>
      </c>
    </row>
    <row r="5355" spans="1:2">
      <c r="A5355" s="4">
        <v>5350</v>
      </c>
      <c r="B5355" s="6" t="str">
        <f>"201511029857"</f>
        <v>201511029857</v>
      </c>
    </row>
    <row r="5356" spans="1:2">
      <c r="A5356" s="4">
        <v>5351</v>
      </c>
      <c r="B5356" s="6" t="str">
        <f>"201511029876"</f>
        <v>201511029876</v>
      </c>
    </row>
    <row r="5357" spans="1:2">
      <c r="A5357" s="4">
        <v>5352</v>
      </c>
      <c r="B5357" s="6" t="str">
        <f>"201511029889"</f>
        <v>201511029889</v>
      </c>
    </row>
    <row r="5358" spans="1:2">
      <c r="A5358" s="4">
        <v>5353</v>
      </c>
      <c r="B5358" s="6" t="str">
        <f>"201511029890"</f>
        <v>201511029890</v>
      </c>
    </row>
    <row r="5359" spans="1:2">
      <c r="A5359" s="4">
        <v>5354</v>
      </c>
      <c r="B5359" s="6" t="str">
        <f>"201511029891"</f>
        <v>201511029891</v>
      </c>
    </row>
    <row r="5360" spans="1:2">
      <c r="A5360" s="4">
        <v>5355</v>
      </c>
      <c r="B5360" s="6" t="str">
        <f>"201511029901"</f>
        <v>201511029901</v>
      </c>
    </row>
    <row r="5361" spans="1:2">
      <c r="A5361" s="4">
        <v>5356</v>
      </c>
      <c r="B5361" s="6" t="str">
        <f>"201511029930"</f>
        <v>201511029930</v>
      </c>
    </row>
    <row r="5362" spans="1:2">
      <c r="A5362" s="4">
        <v>5357</v>
      </c>
      <c r="B5362" s="6" t="str">
        <f>"201511029960"</f>
        <v>201511029960</v>
      </c>
    </row>
    <row r="5363" spans="1:2">
      <c r="A5363" s="4">
        <v>5358</v>
      </c>
      <c r="B5363" s="6" t="str">
        <f>"201511029961"</f>
        <v>201511029961</v>
      </c>
    </row>
    <row r="5364" spans="1:2">
      <c r="A5364" s="4">
        <v>5359</v>
      </c>
      <c r="B5364" s="6" t="str">
        <f>"201511029967"</f>
        <v>201511029967</v>
      </c>
    </row>
    <row r="5365" spans="1:2">
      <c r="A5365" s="4">
        <v>5360</v>
      </c>
      <c r="B5365" s="6" t="str">
        <f>"201511029973"</f>
        <v>201511029973</v>
      </c>
    </row>
    <row r="5366" spans="1:2">
      <c r="A5366" s="4">
        <v>5361</v>
      </c>
      <c r="B5366" s="6" t="str">
        <f>"201511029979"</f>
        <v>201511029979</v>
      </c>
    </row>
    <row r="5367" spans="1:2">
      <c r="A5367" s="4">
        <v>5362</v>
      </c>
      <c r="B5367" s="6" t="str">
        <f>"201511029982"</f>
        <v>201511029982</v>
      </c>
    </row>
    <row r="5368" spans="1:2">
      <c r="A5368" s="4">
        <v>5363</v>
      </c>
      <c r="B5368" s="6" t="str">
        <f>"201511029987"</f>
        <v>201511029987</v>
      </c>
    </row>
    <row r="5369" spans="1:2">
      <c r="A5369" s="4">
        <v>5364</v>
      </c>
      <c r="B5369" s="6" t="str">
        <f>"201511029989"</f>
        <v>201511029989</v>
      </c>
    </row>
    <row r="5370" spans="1:2">
      <c r="A5370" s="4">
        <v>5365</v>
      </c>
      <c r="B5370" s="6" t="str">
        <f>"201511030040"</f>
        <v>201511030040</v>
      </c>
    </row>
    <row r="5371" spans="1:2">
      <c r="A5371" s="4">
        <v>5366</v>
      </c>
      <c r="B5371" s="6" t="str">
        <f>"201511030055"</f>
        <v>201511030055</v>
      </c>
    </row>
    <row r="5372" spans="1:2">
      <c r="A5372" s="4">
        <v>5367</v>
      </c>
      <c r="B5372" s="6" t="str">
        <f>"201511030073"</f>
        <v>201511030073</v>
      </c>
    </row>
    <row r="5373" spans="1:2">
      <c r="A5373" s="4">
        <v>5368</v>
      </c>
      <c r="B5373" s="6" t="str">
        <f>"201511030088"</f>
        <v>201511030088</v>
      </c>
    </row>
    <row r="5374" spans="1:2">
      <c r="A5374" s="4">
        <v>5369</v>
      </c>
      <c r="B5374" s="6" t="str">
        <f>"201511030151"</f>
        <v>201511030151</v>
      </c>
    </row>
    <row r="5375" spans="1:2">
      <c r="A5375" s="4">
        <v>5370</v>
      </c>
      <c r="B5375" s="6" t="str">
        <f>"201511030160"</f>
        <v>201511030160</v>
      </c>
    </row>
    <row r="5376" spans="1:2">
      <c r="A5376" s="4">
        <v>5371</v>
      </c>
      <c r="B5376" s="6" t="str">
        <f>"201511030162"</f>
        <v>201511030162</v>
      </c>
    </row>
    <row r="5377" spans="1:2">
      <c r="A5377" s="4">
        <v>5372</v>
      </c>
      <c r="B5377" s="6" t="str">
        <f>"201511030171"</f>
        <v>201511030171</v>
      </c>
    </row>
    <row r="5378" spans="1:2">
      <c r="A5378" s="4">
        <v>5373</v>
      </c>
      <c r="B5378" s="6" t="str">
        <f>"201511030179"</f>
        <v>201511030179</v>
      </c>
    </row>
    <row r="5379" spans="1:2">
      <c r="A5379" s="4">
        <v>5374</v>
      </c>
      <c r="B5379" s="6" t="str">
        <f>"201511030180"</f>
        <v>201511030180</v>
      </c>
    </row>
    <row r="5380" spans="1:2">
      <c r="A5380" s="4">
        <v>5375</v>
      </c>
      <c r="B5380" s="6" t="str">
        <f>"201511030233"</f>
        <v>201511030233</v>
      </c>
    </row>
    <row r="5381" spans="1:2">
      <c r="A5381" s="4">
        <v>5376</v>
      </c>
      <c r="B5381" s="6" t="str">
        <f>"201511030246"</f>
        <v>201511030246</v>
      </c>
    </row>
    <row r="5382" spans="1:2">
      <c r="A5382" s="4">
        <v>5377</v>
      </c>
      <c r="B5382" s="6" t="str">
        <f>"201511030249"</f>
        <v>201511030249</v>
      </c>
    </row>
    <row r="5383" spans="1:2">
      <c r="A5383" s="4">
        <v>5378</v>
      </c>
      <c r="B5383" s="6" t="str">
        <f>"201511030257"</f>
        <v>201511030257</v>
      </c>
    </row>
    <row r="5384" spans="1:2">
      <c r="A5384" s="4">
        <v>5379</v>
      </c>
      <c r="B5384" s="6" t="str">
        <f>"201511030264"</f>
        <v>201511030264</v>
      </c>
    </row>
    <row r="5385" spans="1:2">
      <c r="A5385" s="4">
        <v>5380</v>
      </c>
      <c r="B5385" s="6" t="str">
        <f>"201511030266"</f>
        <v>201511030266</v>
      </c>
    </row>
    <row r="5386" spans="1:2">
      <c r="A5386" s="4">
        <v>5381</v>
      </c>
      <c r="B5386" s="6" t="str">
        <f>"201511030277"</f>
        <v>201511030277</v>
      </c>
    </row>
    <row r="5387" spans="1:2">
      <c r="A5387" s="4">
        <v>5382</v>
      </c>
      <c r="B5387" s="6" t="str">
        <f>"201511030280"</f>
        <v>201511030280</v>
      </c>
    </row>
    <row r="5388" spans="1:2">
      <c r="A5388" s="4">
        <v>5383</v>
      </c>
      <c r="B5388" s="6" t="str">
        <f>"201511030300"</f>
        <v>201511030300</v>
      </c>
    </row>
    <row r="5389" spans="1:2">
      <c r="A5389" s="4">
        <v>5384</v>
      </c>
      <c r="B5389" s="6" t="str">
        <f>"201511030303"</f>
        <v>201511030303</v>
      </c>
    </row>
    <row r="5390" spans="1:2">
      <c r="A5390" s="4">
        <v>5385</v>
      </c>
      <c r="B5390" s="6" t="str">
        <f>"201511030314"</f>
        <v>201511030314</v>
      </c>
    </row>
    <row r="5391" spans="1:2">
      <c r="A5391" s="4">
        <v>5386</v>
      </c>
      <c r="B5391" s="6" t="str">
        <f>"201511030317"</f>
        <v>201511030317</v>
      </c>
    </row>
    <row r="5392" spans="1:2">
      <c r="A5392" s="4">
        <v>5387</v>
      </c>
      <c r="B5392" s="6" t="str">
        <f>"201511030323"</f>
        <v>201511030323</v>
      </c>
    </row>
    <row r="5393" spans="1:2">
      <c r="A5393" s="4">
        <v>5388</v>
      </c>
      <c r="B5393" s="6" t="str">
        <f>"201511030325"</f>
        <v>201511030325</v>
      </c>
    </row>
    <row r="5394" spans="1:2">
      <c r="A5394" s="4">
        <v>5389</v>
      </c>
      <c r="B5394" s="6" t="str">
        <f>"201511030341"</f>
        <v>201511030341</v>
      </c>
    </row>
    <row r="5395" spans="1:2">
      <c r="A5395" s="4">
        <v>5390</v>
      </c>
      <c r="B5395" s="6" t="str">
        <f>"201511030349"</f>
        <v>201511030349</v>
      </c>
    </row>
    <row r="5396" spans="1:2">
      <c r="A5396" s="4">
        <v>5391</v>
      </c>
      <c r="B5396" s="6" t="str">
        <f>"201511030358"</f>
        <v>201511030358</v>
      </c>
    </row>
    <row r="5397" spans="1:2">
      <c r="A5397" s="4">
        <v>5392</v>
      </c>
      <c r="B5397" s="6" t="str">
        <f>"201511030364"</f>
        <v>201511030364</v>
      </c>
    </row>
    <row r="5398" spans="1:2">
      <c r="A5398" s="4">
        <v>5393</v>
      </c>
      <c r="B5398" s="6" t="str">
        <f>"201511030385"</f>
        <v>201511030385</v>
      </c>
    </row>
    <row r="5399" spans="1:2">
      <c r="A5399" s="4">
        <v>5394</v>
      </c>
      <c r="B5399" s="6" t="str">
        <f>"201511030402"</f>
        <v>201511030402</v>
      </c>
    </row>
    <row r="5400" spans="1:2">
      <c r="A5400" s="4">
        <v>5395</v>
      </c>
      <c r="B5400" s="6" t="str">
        <f>"201511030409"</f>
        <v>201511030409</v>
      </c>
    </row>
    <row r="5401" spans="1:2">
      <c r="A5401" s="4">
        <v>5396</v>
      </c>
      <c r="B5401" s="6" t="str">
        <f>"201511030413"</f>
        <v>201511030413</v>
      </c>
    </row>
    <row r="5402" spans="1:2">
      <c r="A5402" s="4">
        <v>5397</v>
      </c>
      <c r="B5402" s="6" t="str">
        <f>"201511030425"</f>
        <v>201511030425</v>
      </c>
    </row>
    <row r="5403" spans="1:2">
      <c r="A5403" s="4">
        <v>5398</v>
      </c>
      <c r="B5403" s="6" t="str">
        <f>"201511030439"</f>
        <v>201511030439</v>
      </c>
    </row>
    <row r="5404" spans="1:2">
      <c r="A5404" s="4">
        <v>5399</v>
      </c>
      <c r="B5404" s="6" t="str">
        <f>"201511030446"</f>
        <v>201511030446</v>
      </c>
    </row>
    <row r="5405" spans="1:2">
      <c r="A5405" s="4">
        <v>5400</v>
      </c>
      <c r="B5405" s="6" t="str">
        <f>"201511030452"</f>
        <v>201511030452</v>
      </c>
    </row>
    <row r="5406" spans="1:2">
      <c r="A5406" s="4">
        <v>5401</v>
      </c>
      <c r="B5406" s="6" t="str">
        <f>"201511030483"</f>
        <v>201511030483</v>
      </c>
    </row>
    <row r="5407" spans="1:2">
      <c r="A5407" s="4">
        <v>5402</v>
      </c>
      <c r="B5407" s="6" t="str">
        <f>"201511030486"</f>
        <v>201511030486</v>
      </c>
    </row>
    <row r="5408" spans="1:2">
      <c r="A5408" s="4">
        <v>5403</v>
      </c>
      <c r="B5408" s="6" t="str">
        <f>"201511030489"</f>
        <v>201511030489</v>
      </c>
    </row>
    <row r="5409" spans="1:2">
      <c r="A5409" s="4">
        <v>5404</v>
      </c>
      <c r="B5409" s="6" t="str">
        <f>"201511030494"</f>
        <v>201511030494</v>
      </c>
    </row>
    <row r="5410" spans="1:2">
      <c r="A5410" s="4">
        <v>5405</v>
      </c>
      <c r="B5410" s="6" t="str">
        <f>"201511030495"</f>
        <v>201511030495</v>
      </c>
    </row>
    <row r="5411" spans="1:2">
      <c r="A5411" s="4">
        <v>5406</v>
      </c>
      <c r="B5411" s="6" t="str">
        <f>"201511030498"</f>
        <v>201511030498</v>
      </c>
    </row>
    <row r="5412" spans="1:2">
      <c r="A5412" s="4">
        <v>5407</v>
      </c>
      <c r="B5412" s="6" t="str">
        <f>"201511030524"</f>
        <v>201511030524</v>
      </c>
    </row>
    <row r="5413" spans="1:2">
      <c r="A5413" s="4">
        <v>5408</v>
      </c>
      <c r="B5413" s="6" t="str">
        <f>"201511030527"</f>
        <v>201511030527</v>
      </c>
    </row>
    <row r="5414" spans="1:2">
      <c r="A5414" s="4">
        <v>5409</v>
      </c>
      <c r="B5414" s="6" t="str">
        <f>"201511030543"</f>
        <v>201511030543</v>
      </c>
    </row>
    <row r="5415" spans="1:2">
      <c r="A5415" s="4">
        <v>5410</v>
      </c>
      <c r="B5415" s="6" t="str">
        <f>"201511030550"</f>
        <v>201511030550</v>
      </c>
    </row>
    <row r="5416" spans="1:2">
      <c r="A5416" s="4">
        <v>5411</v>
      </c>
      <c r="B5416" s="6" t="str">
        <f>"201511030564"</f>
        <v>201511030564</v>
      </c>
    </row>
    <row r="5417" spans="1:2">
      <c r="A5417" s="4">
        <v>5412</v>
      </c>
      <c r="B5417" s="6" t="str">
        <f>"201511030568"</f>
        <v>201511030568</v>
      </c>
    </row>
    <row r="5418" spans="1:2">
      <c r="A5418" s="4">
        <v>5413</v>
      </c>
      <c r="B5418" s="6" t="str">
        <f>"201511030595"</f>
        <v>201511030595</v>
      </c>
    </row>
    <row r="5419" spans="1:2">
      <c r="A5419" s="4">
        <v>5414</v>
      </c>
      <c r="B5419" s="6" t="str">
        <f>"201511030596"</f>
        <v>201511030596</v>
      </c>
    </row>
    <row r="5420" spans="1:2">
      <c r="A5420" s="4">
        <v>5415</v>
      </c>
      <c r="B5420" s="6" t="str">
        <f>"201511030599"</f>
        <v>201511030599</v>
      </c>
    </row>
    <row r="5421" spans="1:2">
      <c r="A5421" s="4">
        <v>5416</v>
      </c>
      <c r="B5421" s="6" t="str">
        <f>"201511030675"</f>
        <v>201511030675</v>
      </c>
    </row>
    <row r="5422" spans="1:2">
      <c r="A5422" s="4">
        <v>5417</v>
      </c>
      <c r="B5422" s="6" t="str">
        <f>"201511030687"</f>
        <v>201511030687</v>
      </c>
    </row>
    <row r="5423" spans="1:2">
      <c r="A5423" s="4">
        <v>5418</v>
      </c>
      <c r="B5423" s="6" t="str">
        <f>"201511030710"</f>
        <v>201511030710</v>
      </c>
    </row>
    <row r="5424" spans="1:2">
      <c r="A5424" s="4">
        <v>5419</v>
      </c>
      <c r="B5424" s="6" t="str">
        <f>"201511030733"</f>
        <v>201511030733</v>
      </c>
    </row>
    <row r="5425" spans="1:2">
      <c r="A5425" s="4">
        <v>5420</v>
      </c>
      <c r="B5425" s="6" t="str">
        <f>"201511030767"</f>
        <v>201511030767</v>
      </c>
    </row>
    <row r="5426" spans="1:2">
      <c r="A5426" s="4">
        <v>5421</v>
      </c>
      <c r="B5426" s="6" t="str">
        <f>"201511030770"</f>
        <v>201511030770</v>
      </c>
    </row>
    <row r="5427" spans="1:2">
      <c r="A5427" s="4">
        <v>5422</v>
      </c>
      <c r="B5427" s="6" t="str">
        <f>"201511030840"</f>
        <v>201511030840</v>
      </c>
    </row>
    <row r="5428" spans="1:2">
      <c r="A5428" s="4">
        <v>5423</v>
      </c>
      <c r="B5428" s="6" t="str">
        <f>"201511030869"</f>
        <v>201511030869</v>
      </c>
    </row>
    <row r="5429" spans="1:2">
      <c r="A5429" s="4">
        <v>5424</v>
      </c>
      <c r="B5429" s="6" t="str">
        <f>"201511030876"</f>
        <v>201511030876</v>
      </c>
    </row>
    <row r="5430" spans="1:2">
      <c r="A5430" s="4">
        <v>5425</v>
      </c>
      <c r="B5430" s="6" t="str">
        <f>"201511030889"</f>
        <v>201511030889</v>
      </c>
    </row>
    <row r="5431" spans="1:2">
      <c r="A5431" s="4">
        <v>5426</v>
      </c>
      <c r="B5431" s="6" t="str">
        <f>"201511030910"</f>
        <v>201511030910</v>
      </c>
    </row>
    <row r="5432" spans="1:2">
      <c r="A5432" s="4">
        <v>5427</v>
      </c>
      <c r="B5432" s="6" t="str">
        <f>"201511030929"</f>
        <v>201511030929</v>
      </c>
    </row>
    <row r="5433" spans="1:2">
      <c r="A5433" s="4">
        <v>5428</v>
      </c>
      <c r="B5433" s="6" t="str">
        <f>"201511030936"</f>
        <v>201511030936</v>
      </c>
    </row>
    <row r="5434" spans="1:2">
      <c r="A5434" s="4">
        <v>5429</v>
      </c>
      <c r="B5434" s="6" t="str">
        <f>"201511030949"</f>
        <v>201511030949</v>
      </c>
    </row>
    <row r="5435" spans="1:2">
      <c r="A5435" s="4">
        <v>5430</v>
      </c>
      <c r="B5435" s="6" t="str">
        <f>"201511030975"</f>
        <v>201511030975</v>
      </c>
    </row>
    <row r="5436" spans="1:2">
      <c r="A5436" s="4">
        <v>5431</v>
      </c>
      <c r="B5436" s="6" t="str">
        <f>"201511030979"</f>
        <v>201511030979</v>
      </c>
    </row>
    <row r="5437" spans="1:2">
      <c r="A5437" s="4">
        <v>5432</v>
      </c>
      <c r="B5437" s="6" t="str">
        <f>"201511031006"</f>
        <v>201511031006</v>
      </c>
    </row>
    <row r="5438" spans="1:2">
      <c r="A5438" s="4">
        <v>5433</v>
      </c>
      <c r="B5438" s="6" t="str">
        <f>"201511031008"</f>
        <v>201511031008</v>
      </c>
    </row>
    <row r="5439" spans="1:2">
      <c r="A5439" s="4">
        <v>5434</v>
      </c>
      <c r="B5439" s="6" t="str">
        <f>"201511031014"</f>
        <v>201511031014</v>
      </c>
    </row>
    <row r="5440" spans="1:2">
      <c r="A5440" s="4">
        <v>5435</v>
      </c>
      <c r="B5440" s="6" t="str">
        <f>"201511031025"</f>
        <v>201511031025</v>
      </c>
    </row>
    <row r="5441" spans="1:2">
      <c r="A5441" s="4">
        <v>5436</v>
      </c>
      <c r="B5441" s="6" t="str">
        <f>"201511031033"</f>
        <v>201511031033</v>
      </c>
    </row>
    <row r="5442" spans="1:2">
      <c r="A5442" s="4">
        <v>5437</v>
      </c>
      <c r="B5442" s="6" t="str">
        <f>"201511031040"</f>
        <v>201511031040</v>
      </c>
    </row>
    <row r="5443" spans="1:2">
      <c r="A5443" s="4">
        <v>5438</v>
      </c>
      <c r="B5443" s="6" t="str">
        <f>"201511031058"</f>
        <v>201511031058</v>
      </c>
    </row>
    <row r="5444" spans="1:2">
      <c r="A5444" s="4">
        <v>5439</v>
      </c>
      <c r="B5444" s="6" t="str">
        <f>"201511031081"</f>
        <v>201511031081</v>
      </c>
    </row>
    <row r="5445" spans="1:2">
      <c r="A5445" s="4">
        <v>5440</v>
      </c>
      <c r="B5445" s="6" t="str">
        <f>"201511031111"</f>
        <v>201511031111</v>
      </c>
    </row>
    <row r="5446" spans="1:2">
      <c r="A5446" s="4">
        <v>5441</v>
      </c>
      <c r="B5446" s="6" t="str">
        <f>"201511031154"</f>
        <v>201511031154</v>
      </c>
    </row>
    <row r="5447" spans="1:2">
      <c r="A5447" s="4">
        <v>5442</v>
      </c>
      <c r="B5447" s="6" t="str">
        <f>"201511031169"</f>
        <v>201511031169</v>
      </c>
    </row>
    <row r="5448" spans="1:2">
      <c r="A5448" s="4">
        <v>5443</v>
      </c>
      <c r="B5448" s="6" t="str">
        <f>"201511031182"</f>
        <v>201511031182</v>
      </c>
    </row>
    <row r="5449" spans="1:2">
      <c r="A5449" s="4">
        <v>5444</v>
      </c>
      <c r="B5449" s="6" t="str">
        <f>"201511031184"</f>
        <v>201511031184</v>
      </c>
    </row>
    <row r="5450" spans="1:2">
      <c r="A5450" s="4">
        <v>5445</v>
      </c>
      <c r="B5450" s="6" t="str">
        <f>"201511031213"</f>
        <v>201511031213</v>
      </c>
    </row>
    <row r="5451" spans="1:2">
      <c r="A5451" s="4">
        <v>5446</v>
      </c>
      <c r="B5451" s="6" t="str">
        <f>"201511031226"</f>
        <v>201511031226</v>
      </c>
    </row>
    <row r="5452" spans="1:2">
      <c r="A5452" s="4">
        <v>5447</v>
      </c>
      <c r="B5452" s="6" t="str">
        <f>"201511031232"</f>
        <v>201511031232</v>
      </c>
    </row>
    <row r="5453" spans="1:2">
      <c r="A5453" s="4">
        <v>5448</v>
      </c>
      <c r="B5453" s="6" t="str">
        <f>"201511031249"</f>
        <v>201511031249</v>
      </c>
    </row>
    <row r="5454" spans="1:2">
      <c r="A5454" s="4">
        <v>5449</v>
      </c>
      <c r="B5454" s="6" t="str">
        <f>"201511031252"</f>
        <v>201511031252</v>
      </c>
    </row>
    <row r="5455" spans="1:2">
      <c r="A5455" s="4">
        <v>5450</v>
      </c>
      <c r="B5455" s="6" t="str">
        <f>"201511031276"</f>
        <v>201511031276</v>
      </c>
    </row>
    <row r="5456" spans="1:2">
      <c r="A5456" s="4">
        <v>5451</v>
      </c>
      <c r="B5456" s="6" t="str">
        <f>"201511031287"</f>
        <v>201511031287</v>
      </c>
    </row>
    <row r="5457" spans="1:2">
      <c r="A5457" s="4">
        <v>5452</v>
      </c>
      <c r="B5457" s="6" t="str">
        <f>"201511031315"</f>
        <v>201511031315</v>
      </c>
    </row>
    <row r="5458" spans="1:2">
      <c r="A5458" s="4">
        <v>5453</v>
      </c>
      <c r="B5458" s="6" t="str">
        <f>"201511031330"</f>
        <v>201511031330</v>
      </c>
    </row>
    <row r="5459" spans="1:2">
      <c r="A5459" s="4">
        <v>5454</v>
      </c>
      <c r="B5459" s="6" t="str">
        <f>"201511031349"</f>
        <v>201511031349</v>
      </c>
    </row>
    <row r="5460" spans="1:2">
      <c r="A5460" s="4">
        <v>5455</v>
      </c>
      <c r="B5460" s="6" t="str">
        <f>"201511031352"</f>
        <v>201511031352</v>
      </c>
    </row>
    <row r="5461" spans="1:2">
      <c r="A5461" s="4">
        <v>5456</v>
      </c>
      <c r="B5461" s="6" t="str">
        <f>"201511031361"</f>
        <v>201511031361</v>
      </c>
    </row>
    <row r="5462" spans="1:2">
      <c r="A5462" s="4">
        <v>5457</v>
      </c>
      <c r="B5462" s="6" t="str">
        <f>"201511031422"</f>
        <v>201511031422</v>
      </c>
    </row>
    <row r="5463" spans="1:2">
      <c r="A5463" s="4">
        <v>5458</v>
      </c>
      <c r="B5463" s="6" t="str">
        <f>"201511031449"</f>
        <v>201511031449</v>
      </c>
    </row>
    <row r="5464" spans="1:2">
      <c r="A5464" s="4">
        <v>5459</v>
      </c>
      <c r="B5464" s="6" t="str">
        <f>"201511031453"</f>
        <v>201511031453</v>
      </c>
    </row>
    <row r="5465" spans="1:2">
      <c r="A5465" s="4">
        <v>5460</v>
      </c>
      <c r="B5465" s="6" t="str">
        <f>"201511031476"</f>
        <v>201511031476</v>
      </c>
    </row>
    <row r="5466" spans="1:2">
      <c r="A5466" s="4">
        <v>5461</v>
      </c>
      <c r="B5466" s="6" t="str">
        <f>"201511031492"</f>
        <v>201511031492</v>
      </c>
    </row>
    <row r="5467" spans="1:2">
      <c r="A5467" s="4">
        <v>5462</v>
      </c>
      <c r="B5467" s="6" t="str">
        <f>"201511031528"</f>
        <v>201511031528</v>
      </c>
    </row>
    <row r="5468" spans="1:2">
      <c r="A5468" s="4">
        <v>5463</v>
      </c>
      <c r="B5468" s="6" t="str">
        <f>"201511031532"</f>
        <v>201511031532</v>
      </c>
    </row>
    <row r="5469" spans="1:2">
      <c r="A5469" s="4">
        <v>5464</v>
      </c>
      <c r="B5469" s="6" t="str">
        <f>"201511031534"</f>
        <v>201511031534</v>
      </c>
    </row>
    <row r="5470" spans="1:2">
      <c r="A5470" s="4">
        <v>5465</v>
      </c>
      <c r="B5470" s="6" t="str">
        <f>"201511031549"</f>
        <v>201511031549</v>
      </c>
    </row>
    <row r="5471" spans="1:2">
      <c r="A5471" s="4">
        <v>5466</v>
      </c>
      <c r="B5471" s="6" t="str">
        <f>"201511031576"</f>
        <v>201511031576</v>
      </c>
    </row>
    <row r="5472" spans="1:2">
      <c r="A5472" s="4">
        <v>5467</v>
      </c>
      <c r="B5472" s="6" t="str">
        <f>"201511031594"</f>
        <v>201511031594</v>
      </c>
    </row>
    <row r="5473" spans="1:2">
      <c r="A5473" s="4">
        <v>5468</v>
      </c>
      <c r="B5473" s="6" t="str">
        <f>"201511031642"</f>
        <v>201511031642</v>
      </c>
    </row>
    <row r="5474" spans="1:2">
      <c r="A5474" s="4">
        <v>5469</v>
      </c>
      <c r="B5474" s="6" t="str">
        <f>"201511031643"</f>
        <v>201511031643</v>
      </c>
    </row>
    <row r="5475" spans="1:2">
      <c r="A5475" s="4">
        <v>5470</v>
      </c>
      <c r="B5475" s="6" t="str">
        <f>"201511031652"</f>
        <v>201511031652</v>
      </c>
    </row>
    <row r="5476" spans="1:2">
      <c r="A5476" s="4">
        <v>5471</v>
      </c>
      <c r="B5476" s="6" t="str">
        <f>"201511031653"</f>
        <v>201511031653</v>
      </c>
    </row>
    <row r="5477" spans="1:2">
      <c r="A5477" s="4">
        <v>5472</v>
      </c>
      <c r="B5477" s="6" t="str">
        <f>"201511031665"</f>
        <v>201511031665</v>
      </c>
    </row>
    <row r="5478" spans="1:2">
      <c r="A5478" s="4">
        <v>5473</v>
      </c>
      <c r="B5478" s="6" t="str">
        <f>"201511031678"</f>
        <v>201511031678</v>
      </c>
    </row>
    <row r="5479" spans="1:2">
      <c r="A5479" s="4">
        <v>5474</v>
      </c>
      <c r="B5479" s="6" t="str">
        <f>"201511031725"</f>
        <v>201511031725</v>
      </c>
    </row>
    <row r="5480" spans="1:2">
      <c r="A5480" s="4">
        <v>5475</v>
      </c>
      <c r="B5480" s="6" t="str">
        <f>"201511031746"</f>
        <v>201511031746</v>
      </c>
    </row>
    <row r="5481" spans="1:2">
      <c r="A5481" s="4">
        <v>5476</v>
      </c>
      <c r="B5481" s="6" t="str">
        <f>"201511031753"</f>
        <v>201511031753</v>
      </c>
    </row>
    <row r="5482" spans="1:2">
      <c r="A5482" s="4">
        <v>5477</v>
      </c>
      <c r="B5482" s="6" t="str">
        <f>"201511031754"</f>
        <v>201511031754</v>
      </c>
    </row>
    <row r="5483" spans="1:2">
      <c r="A5483" s="4">
        <v>5478</v>
      </c>
      <c r="B5483" s="6" t="str">
        <f>"201511031806"</f>
        <v>201511031806</v>
      </c>
    </row>
    <row r="5484" spans="1:2">
      <c r="A5484" s="4">
        <v>5479</v>
      </c>
      <c r="B5484" s="6" t="str">
        <f>"201511031815"</f>
        <v>201511031815</v>
      </c>
    </row>
    <row r="5485" spans="1:2">
      <c r="A5485" s="4">
        <v>5480</v>
      </c>
      <c r="B5485" s="6" t="str">
        <f>"201511031818"</f>
        <v>201511031818</v>
      </c>
    </row>
    <row r="5486" spans="1:2">
      <c r="A5486" s="4">
        <v>5481</v>
      </c>
      <c r="B5486" s="6" t="str">
        <f>"201511031822"</f>
        <v>201511031822</v>
      </c>
    </row>
    <row r="5487" spans="1:2">
      <c r="A5487" s="4">
        <v>5482</v>
      </c>
      <c r="B5487" s="6" t="str">
        <f>"201511031857"</f>
        <v>201511031857</v>
      </c>
    </row>
    <row r="5488" spans="1:2">
      <c r="A5488" s="4">
        <v>5483</v>
      </c>
      <c r="B5488" s="6" t="str">
        <f>"201511031864"</f>
        <v>201511031864</v>
      </c>
    </row>
    <row r="5489" spans="1:2">
      <c r="A5489" s="4">
        <v>5484</v>
      </c>
      <c r="B5489" s="6" t="str">
        <f>"201511031865"</f>
        <v>201511031865</v>
      </c>
    </row>
    <row r="5490" spans="1:2">
      <c r="A5490" s="4">
        <v>5485</v>
      </c>
      <c r="B5490" s="6" t="str">
        <f>"201511031877"</f>
        <v>201511031877</v>
      </c>
    </row>
    <row r="5491" spans="1:2">
      <c r="A5491" s="4">
        <v>5486</v>
      </c>
      <c r="B5491" s="6" t="str">
        <f>"201511031880"</f>
        <v>201511031880</v>
      </c>
    </row>
    <row r="5492" spans="1:2">
      <c r="A5492" s="4">
        <v>5487</v>
      </c>
      <c r="B5492" s="6" t="str">
        <f>"201511031922"</f>
        <v>201511031922</v>
      </c>
    </row>
    <row r="5493" spans="1:2">
      <c r="A5493" s="4">
        <v>5488</v>
      </c>
      <c r="B5493" s="6" t="str">
        <f>"201511031928"</f>
        <v>201511031928</v>
      </c>
    </row>
    <row r="5494" spans="1:2">
      <c r="A5494" s="4">
        <v>5489</v>
      </c>
      <c r="B5494" s="6" t="str">
        <f>"201511031929"</f>
        <v>201511031929</v>
      </c>
    </row>
    <row r="5495" spans="1:2">
      <c r="A5495" s="4">
        <v>5490</v>
      </c>
      <c r="B5495" s="6" t="str">
        <f>"201511031943"</f>
        <v>201511031943</v>
      </c>
    </row>
    <row r="5496" spans="1:2">
      <c r="A5496" s="4">
        <v>5491</v>
      </c>
      <c r="B5496" s="6" t="str">
        <f>"201511031950"</f>
        <v>201511031950</v>
      </c>
    </row>
    <row r="5497" spans="1:2">
      <c r="A5497" s="4">
        <v>5492</v>
      </c>
      <c r="B5497" s="6" t="str">
        <f>"201511031982"</f>
        <v>201511031982</v>
      </c>
    </row>
    <row r="5498" spans="1:2">
      <c r="A5498" s="4">
        <v>5493</v>
      </c>
      <c r="B5498" s="6" t="str">
        <f>"201511031991"</f>
        <v>201511031991</v>
      </c>
    </row>
    <row r="5499" spans="1:2">
      <c r="A5499" s="4">
        <v>5494</v>
      </c>
      <c r="B5499" s="6" t="str">
        <f>"201511032006"</f>
        <v>201511032006</v>
      </c>
    </row>
    <row r="5500" spans="1:2">
      <c r="A5500" s="4">
        <v>5495</v>
      </c>
      <c r="B5500" s="6" t="str">
        <f>"201511032015"</f>
        <v>201511032015</v>
      </c>
    </row>
    <row r="5501" spans="1:2">
      <c r="A5501" s="4">
        <v>5496</v>
      </c>
      <c r="B5501" s="6" t="str">
        <f>"201511032026"</f>
        <v>201511032026</v>
      </c>
    </row>
    <row r="5502" spans="1:2">
      <c r="A5502" s="4">
        <v>5497</v>
      </c>
      <c r="B5502" s="6" t="str">
        <f>"201511032030"</f>
        <v>201511032030</v>
      </c>
    </row>
    <row r="5503" spans="1:2">
      <c r="A5503" s="4">
        <v>5498</v>
      </c>
      <c r="B5503" s="6" t="str">
        <f>"201511032035"</f>
        <v>201511032035</v>
      </c>
    </row>
    <row r="5504" spans="1:2">
      <c r="A5504" s="4">
        <v>5499</v>
      </c>
      <c r="B5504" s="6" t="str">
        <f>"201511032041"</f>
        <v>201511032041</v>
      </c>
    </row>
    <row r="5505" spans="1:2">
      <c r="A5505" s="4">
        <v>5500</v>
      </c>
      <c r="B5505" s="6" t="str">
        <f>"201511032044"</f>
        <v>201511032044</v>
      </c>
    </row>
    <row r="5506" spans="1:2">
      <c r="A5506" s="4">
        <v>5501</v>
      </c>
      <c r="B5506" s="6" t="str">
        <f>"201511032045"</f>
        <v>201511032045</v>
      </c>
    </row>
    <row r="5507" spans="1:2">
      <c r="A5507" s="4">
        <v>5502</v>
      </c>
      <c r="B5507" s="6" t="str">
        <f>"201511032048"</f>
        <v>201511032048</v>
      </c>
    </row>
    <row r="5508" spans="1:2">
      <c r="A5508" s="4">
        <v>5503</v>
      </c>
      <c r="B5508" s="6" t="str">
        <f>"201511032094"</f>
        <v>201511032094</v>
      </c>
    </row>
    <row r="5509" spans="1:2">
      <c r="A5509" s="4">
        <v>5504</v>
      </c>
      <c r="B5509" s="6" t="str">
        <f>"201511032107"</f>
        <v>201511032107</v>
      </c>
    </row>
    <row r="5510" spans="1:2">
      <c r="A5510" s="4">
        <v>5505</v>
      </c>
      <c r="B5510" s="6" t="str">
        <f>"201511032113"</f>
        <v>201511032113</v>
      </c>
    </row>
    <row r="5511" spans="1:2">
      <c r="A5511" s="4">
        <v>5506</v>
      </c>
      <c r="B5511" s="6" t="str">
        <f>"201511032131"</f>
        <v>201511032131</v>
      </c>
    </row>
    <row r="5512" spans="1:2">
      <c r="A5512" s="4">
        <v>5507</v>
      </c>
      <c r="B5512" s="6" t="str">
        <f>"201511032137"</f>
        <v>201511032137</v>
      </c>
    </row>
    <row r="5513" spans="1:2">
      <c r="A5513" s="4">
        <v>5508</v>
      </c>
      <c r="B5513" s="6" t="str">
        <f>"201511032151"</f>
        <v>201511032151</v>
      </c>
    </row>
    <row r="5514" spans="1:2">
      <c r="A5514" s="4">
        <v>5509</v>
      </c>
      <c r="B5514" s="6" t="str">
        <f>"201511032160"</f>
        <v>201511032160</v>
      </c>
    </row>
    <row r="5515" spans="1:2">
      <c r="A5515" s="4">
        <v>5510</v>
      </c>
      <c r="B5515" s="6" t="str">
        <f>"201511032167"</f>
        <v>201511032167</v>
      </c>
    </row>
    <row r="5516" spans="1:2">
      <c r="A5516" s="4">
        <v>5511</v>
      </c>
      <c r="B5516" s="6" t="str">
        <f>"201511032171"</f>
        <v>201511032171</v>
      </c>
    </row>
    <row r="5517" spans="1:2">
      <c r="A5517" s="4">
        <v>5512</v>
      </c>
      <c r="B5517" s="6" t="str">
        <f>"201511032195"</f>
        <v>201511032195</v>
      </c>
    </row>
    <row r="5518" spans="1:2">
      <c r="A5518" s="4">
        <v>5513</v>
      </c>
      <c r="B5518" s="6" t="str">
        <f>"201511032244"</f>
        <v>201511032244</v>
      </c>
    </row>
    <row r="5519" spans="1:2">
      <c r="A5519" s="4">
        <v>5514</v>
      </c>
      <c r="B5519" s="6" t="str">
        <f>"201511032275"</f>
        <v>201511032275</v>
      </c>
    </row>
    <row r="5520" spans="1:2">
      <c r="A5520" s="4">
        <v>5515</v>
      </c>
      <c r="B5520" s="6" t="str">
        <f>"201511032290"</f>
        <v>201511032290</v>
      </c>
    </row>
    <row r="5521" spans="1:2">
      <c r="A5521" s="4">
        <v>5516</v>
      </c>
      <c r="B5521" s="6" t="str">
        <f>"201511032328"</f>
        <v>201511032328</v>
      </c>
    </row>
    <row r="5522" spans="1:2">
      <c r="A5522" s="4">
        <v>5517</v>
      </c>
      <c r="B5522" s="6" t="str">
        <f>"201511032329"</f>
        <v>201511032329</v>
      </c>
    </row>
    <row r="5523" spans="1:2">
      <c r="A5523" s="4">
        <v>5518</v>
      </c>
      <c r="B5523" s="6" t="str">
        <f>"201511032331"</f>
        <v>201511032331</v>
      </c>
    </row>
    <row r="5524" spans="1:2">
      <c r="A5524" s="4">
        <v>5519</v>
      </c>
      <c r="B5524" s="6" t="str">
        <f>"201511032337"</f>
        <v>201511032337</v>
      </c>
    </row>
    <row r="5525" spans="1:2">
      <c r="A5525" s="4">
        <v>5520</v>
      </c>
      <c r="B5525" s="6" t="str">
        <f>"201511032352"</f>
        <v>201511032352</v>
      </c>
    </row>
    <row r="5526" spans="1:2">
      <c r="A5526" s="4">
        <v>5521</v>
      </c>
      <c r="B5526" s="6" t="str">
        <f>"201511032355"</f>
        <v>201511032355</v>
      </c>
    </row>
    <row r="5527" spans="1:2">
      <c r="A5527" s="4">
        <v>5522</v>
      </c>
      <c r="B5527" s="6" t="str">
        <f>"201511032359"</f>
        <v>201511032359</v>
      </c>
    </row>
    <row r="5528" spans="1:2">
      <c r="A5528" s="4">
        <v>5523</v>
      </c>
      <c r="B5528" s="6" t="str">
        <f>"201511032424"</f>
        <v>201511032424</v>
      </c>
    </row>
    <row r="5529" spans="1:2">
      <c r="A5529" s="4">
        <v>5524</v>
      </c>
      <c r="B5529" s="6" t="str">
        <f>"201511032427"</f>
        <v>201511032427</v>
      </c>
    </row>
    <row r="5530" spans="1:2">
      <c r="A5530" s="4">
        <v>5525</v>
      </c>
      <c r="B5530" s="6" t="str">
        <f>"201511032444"</f>
        <v>201511032444</v>
      </c>
    </row>
    <row r="5531" spans="1:2">
      <c r="A5531" s="4">
        <v>5526</v>
      </c>
      <c r="B5531" s="6" t="str">
        <f>"201511032453"</f>
        <v>201511032453</v>
      </c>
    </row>
    <row r="5532" spans="1:2">
      <c r="A5532" s="4">
        <v>5527</v>
      </c>
      <c r="B5532" s="6" t="str">
        <f>"201511032489"</f>
        <v>201511032489</v>
      </c>
    </row>
    <row r="5533" spans="1:2">
      <c r="A5533" s="4">
        <v>5528</v>
      </c>
      <c r="B5533" s="6" t="str">
        <f>"201511032507"</f>
        <v>201511032507</v>
      </c>
    </row>
    <row r="5534" spans="1:2">
      <c r="A5534" s="4">
        <v>5529</v>
      </c>
      <c r="B5534" s="6" t="str">
        <f>"201511032522"</f>
        <v>201511032522</v>
      </c>
    </row>
    <row r="5535" spans="1:2">
      <c r="A5535" s="4">
        <v>5530</v>
      </c>
      <c r="B5535" s="6" t="str">
        <f>"201511032529"</f>
        <v>201511032529</v>
      </c>
    </row>
    <row r="5536" spans="1:2">
      <c r="A5536" s="4">
        <v>5531</v>
      </c>
      <c r="B5536" s="6" t="str">
        <f>"201511032561"</f>
        <v>201511032561</v>
      </c>
    </row>
    <row r="5537" spans="1:2">
      <c r="A5537" s="4">
        <v>5532</v>
      </c>
      <c r="B5537" s="6" t="str">
        <f>"201511032566"</f>
        <v>201511032566</v>
      </c>
    </row>
    <row r="5538" spans="1:2">
      <c r="A5538" s="4">
        <v>5533</v>
      </c>
      <c r="B5538" s="6" t="str">
        <f>"201511032582"</f>
        <v>201511032582</v>
      </c>
    </row>
    <row r="5539" spans="1:2">
      <c r="A5539" s="4">
        <v>5534</v>
      </c>
      <c r="B5539" s="6" t="str">
        <f>"201511032588"</f>
        <v>201511032588</v>
      </c>
    </row>
    <row r="5540" spans="1:2">
      <c r="A5540" s="4">
        <v>5535</v>
      </c>
      <c r="B5540" s="6" t="str">
        <f>"201511032590"</f>
        <v>201511032590</v>
      </c>
    </row>
    <row r="5541" spans="1:2">
      <c r="A5541" s="4">
        <v>5536</v>
      </c>
      <c r="B5541" s="6" t="str">
        <f>"201511032611"</f>
        <v>201511032611</v>
      </c>
    </row>
    <row r="5542" spans="1:2">
      <c r="A5542" s="4">
        <v>5537</v>
      </c>
      <c r="B5542" s="6" t="str">
        <f>"201511032621"</f>
        <v>201511032621</v>
      </c>
    </row>
    <row r="5543" spans="1:2">
      <c r="A5543" s="4">
        <v>5538</v>
      </c>
      <c r="B5543" s="6" t="str">
        <f>"201511032638"</f>
        <v>201511032638</v>
      </c>
    </row>
    <row r="5544" spans="1:2">
      <c r="A5544" s="4">
        <v>5539</v>
      </c>
      <c r="B5544" s="6" t="str">
        <f>"201511032649"</f>
        <v>201511032649</v>
      </c>
    </row>
    <row r="5545" spans="1:2">
      <c r="A5545" s="4">
        <v>5540</v>
      </c>
      <c r="B5545" s="6" t="str">
        <f>"201511032666"</f>
        <v>201511032666</v>
      </c>
    </row>
    <row r="5546" spans="1:2">
      <c r="A5546" s="4">
        <v>5541</v>
      </c>
      <c r="B5546" s="6" t="str">
        <f>"201511032670"</f>
        <v>201511032670</v>
      </c>
    </row>
    <row r="5547" spans="1:2">
      <c r="A5547" s="4">
        <v>5542</v>
      </c>
      <c r="B5547" s="6" t="str">
        <f>"201511032674"</f>
        <v>201511032674</v>
      </c>
    </row>
    <row r="5548" spans="1:2">
      <c r="A5548" s="4">
        <v>5543</v>
      </c>
      <c r="B5548" s="6" t="str">
        <f>"201511032696"</f>
        <v>201511032696</v>
      </c>
    </row>
    <row r="5549" spans="1:2">
      <c r="A5549" s="4">
        <v>5544</v>
      </c>
      <c r="B5549" s="6" t="str">
        <f>"201511032702"</f>
        <v>201511032702</v>
      </c>
    </row>
    <row r="5550" spans="1:2">
      <c r="A5550" s="4">
        <v>5545</v>
      </c>
      <c r="B5550" s="6" t="str">
        <f>"201511032719"</f>
        <v>201511032719</v>
      </c>
    </row>
    <row r="5551" spans="1:2">
      <c r="A5551" s="4">
        <v>5546</v>
      </c>
      <c r="B5551" s="6" t="str">
        <f>"201511032734"</f>
        <v>201511032734</v>
      </c>
    </row>
    <row r="5552" spans="1:2">
      <c r="A5552" s="4">
        <v>5547</v>
      </c>
      <c r="B5552" s="6" t="str">
        <f>"201511032752"</f>
        <v>201511032752</v>
      </c>
    </row>
    <row r="5553" spans="1:2">
      <c r="A5553" s="4">
        <v>5548</v>
      </c>
      <c r="B5553" s="6" t="str">
        <f>"201511032758"</f>
        <v>201511032758</v>
      </c>
    </row>
    <row r="5554" spans="1:2">
      <c r="A5554" s="4">
        <v>5549</v>
      </c>
      <c r="B5554" s="6" t="str">
        <f>"201511032777"</f>
        <v>201511032777</v>
      </c>
    </row>
    <row r="5555" spans="1:2">
      <c r="A5555" s="4">
        <v>5550</v>
      </c>
      <c r="B5555" s="6" t="str">
        <f>"201511032781"</f>
        <v>201511032781</v>
      </c>
    </row>
    <row r="5556" spans="1:2">
      <c r="A5556" s="4">
        <v>5551</v>
      </c>
      <c r="B5556" s="6" t="str">
        <f>"201511032796"</f>
        <v>201511032796</v>
      </c>
    </row>
    <row r="5557" spans="1:2">
      <c r="A5557" s="4">
        <v>5552</v>
      </c>
      <c r="B5557" s="6" t="str">
        <f>"201511032801"</f>
        <v>201511032801</v>
      </c>
    </row>
    <row r="5558" spans="1:2">
      <c r="A5558" s="4">
        <v>5553</v>
      </c>
      <c r="B5558" s="6" t="str">
        <f>"201511032802"</f>
        <v>201511032802</v>
      </c>
    </row>
    <row r="5559" spans="1:2">
      <c r="A5559" s="4">
        <v>5554</v>
      </c>
      <c r="B5559" s="6" t="str">
        <f>"201511032807"</f>
        <v>201511032807</v>
      </c>
    </row>
    <row r="5560" spans="1:2">
      <c r="A5560" s="4">
        <v>5555</v>
      </c>
      <c r="B5560" s="6" t="str">
        <f>"201511032808"</f>
        <v>201511032808</v>
      </c>
    </row>
    <row r="5561" spans="1:2">
      <c r="A5561" s="4">
        <v>5556</v>
      </c>
      <c r="B5561" s="6" t="str">
        <f>"201511032816"</f>
        <v>201511032816</v>
      </c>
    </row>
    <row r="5562" spans="1:2">
      <c r="A5562" s="4">
        <v>5557</v>
      </c>
      <c r="B5562" s="6" t="str">
        <f>"201511032844"</f>
        <v>201511032844</v>
      </c>
    </row>
    <row r="5563" spans="1:2">
      <c r="A5563" s="4">
        <v>5558</v>
      </c>
      <c r="B5563" s="6" t="str">
        <f>"201511032878"</f>
        <v>201511032878</v>
      </c>
    </row>
    <row r="5564" spans="1:2">
      <c r="A5564" s="4">
        <v>5559</v>
      </c>
      <c r="B5564" s="6" t="str">
        <f>"201511032887"</f>
        <v>201511032887</v>
      </c>
    </row>
    <row r="5565" spans="1:2">
      <c r="A5565" s="4">
        <v>5560</v>
      </c>
      <c r="B5565" s="6" t="str">
        <f>"201511032904"</f>
        <v>201511032904</v>
      </c>
    </row>
    <row r="5566" spans="1:2">
      <c r="A5566" s="4">
        <v>5561</v>
      </c>
      <c r="B5566" s="6" t="str">
        <f>"201511032928"</f>
        <v>201511032928</v>
      </c>
    </row>
    <row r="5567" spans="1:2">
      <c r="A5567" s="4">
        <v>5562</v>
      </c>
      <c r="B5567" s="6" t="str">
        <f>"201511032936"</f>
        <v>201511032936</v>
      </c>
    </row>
    <row r="5568" spans="1:2">
      <c r="A5568" s="4">
        <v>5563</v>
      </c>
      <c r="B5568" s="6" t="str">
        <f>"201511032970"</f>
        <v>201511032970</v>
      </c>
    </row>
    <row r="5569" spans="1:2">
      <c r="A5569" s="4">
        <v>5564</v>
      </c>
      <c r="B5569" s="6" t="str">
        <f>"201511032973"</f>
        <v>201511032973</v>
      </c>
    </row>
    <row r="5570" spans="1:2">
      <c r="A5570" s="4">
        <v>5565</v>
      </c>
      <c r="B5570" s="6" t="str">
        <f>"201511033003"</f>
        <v>201511033003</v>
      </c>
    </row>
    <row r="5571" spans="1:2">
      <c r="A5571" s="4">
        <v>5566</v>
      </c>
      <c r="B5571" s="6" t="str">
        <f>"201511033037"</f>
        <v>201511033037</v>
      </c>
    </row>
    <row r="5572" spans="1:2">
      <c r="A5572" s="4">
        <v>5567</v>
      </c>
      <c r="B5572" s="6" t="str">
        <f>"201511033040"</f>
        <v>201511033040</v>
      </c>
    </row>
    <row r="5573" spans="1:2">
      <c r="A5573" s="4">
        <v>5568</v>
      </c>
      <c r="B5573" s="6" t="str">
        <f>"201511033074"</f>
        <v>201511033074</v>
      </c>
    </row>
    <row r="5574" spans="1:2">
      <c r="A5574" s="4">
        <v>5569</v>
      </c>
      <c r="B5574" s="6" t="str">
        <f>"201511033095"</f>
        <v>201511033095</v>
      </c>
    </row>
    <row r="5575" spans="1:2">
      <c r="A5575" s="4">
        <v>5570</v>
      </c>
      <c r="B5575" s="6" t="str">
        <f>"201511033098"</f>
        <v>201511033098</v>
      </c>
    </row>
    <row r="5576" spans="1:2">
      <c r="A5576" s="4">
        <v>5571</v>
      </c>
      <c r="B5576" s="6" t="str">
        <f>"201511033133"</f>
        <v>201511033133</v>
      </c>
    </row>
    <row r="5577" spans="1:2">
      <c r="A5577" s="4">
        <v>5572</v>
      </c>
      <c r="B5577" s="6" t="str">
        <f>"201511033135"</f>
        <v>201511033135</v>
      </c>
    </row>
    <row r="5578" spans="1:2">
      <c r="A5578" s="4">
        <v>5573</v>
      </c>
      <c r="B5578" s="6" t="str">
        <f>"201511033138"</f>
        <v>201511033138</v>
      </c>
    </row>
    <row r="5579" spans="1:2">
      <c r="A5579" s="4">
        <v>5574</v>
      </c>
      <c r="B5579" s="6" t="str">
        <f>"201511033173"</f>
        <v>201511033173</v>
      </c>
    </row>
    <row r="5580" spans="1:2">
      <c r="A5580" s="4">
        <v>5575</v>
      </c>
      <c r="B5580" s="6" t="str">
        <f>"201511033174"</f>
        <v>201511033174</v>
      </c>
    </row>
    <row r="5581" spans="1:2">
      <c r="A5581" s="4">
        <v>5576</v>
      </c>
      <c r="B5581" s="6" t="str">
        <f>"201511033188"</f>
        <v>201511033188</v>
      </c>
    </row>
    <row r="5582" spans="1:2">
      <c r="A5582" s="4">
        <v>5577</v>
      </c>
      <c r="B5582" s="6" t="str">
        <f>"201511033194"</f>
        <v>201511033194</v>
      </c>
    </row>
    <row r="5583" spans="1:2">
      <c r="A5583" s="4">
        <v>5578</v>
      </c>
      <c r="B5583" s="6" t="str">
        <f>"201511033195"</f>
        <v>201511033195</v>
      </c>
    </row>
    <row r="5584" spans="1:2">
      <c r="A5584" s="4">
        <v>5579</v>
      </c>
      <c r="B5584" s="6" t="str">
        <f>"201511033268"</f>
        <v>201511033268</v>
      </c>
    </row>
    <row r="5585" spans="1:2">
      <c r="A5585" s="4">
        <v>5580</v>
      </c>
      <c r="B5585" s="6" t="str">
        <f>"201511033278"</f>
        <v>201511033278</v>
      </c>
    </row>
    <row r="5586" spans="1:2">
      <c r="A5586" s="4">
        <v>5581</v>
      </c>
      <c r="B5586" s="6" t="str">
        <f>"201511033281"</f>
        <v>201511033281</v>
      </c>
    </row>
    <row r="5587" spans="1:2">
      <c r="A5587" s="4">
        <v>5582</v>
      </c>
      <c r="B5587" s="6" t="str">
        <f>"201511033288"</f>
        <v>201511033288</v>
      </c>
    </row>
    <row r="5588" spans="1:2">
      <c r="A5588" s="4">
        <v>5583</v>
      </c>
      <c r="B5588" s="6" t="str">
        <f>"201511033310"</f>
        <v>201511033310</v>
      </c>
    </row>
    <row r="5589" spans="1:2">
      <c r="A5589" s="4">
        <v>5584</v>
      </c>
      <c r="B5589" s="6" t="str">
        <f>"201511033330"</f>
        <v>201511033330</v>
      </c>
    </row>
    <row r="5590" spans="1:2">
      <c r="A5590" s="4">
        <v>5585</v>
      </c>
      <c r="B5590" s="6" t="str">
        <f>"201511033338"</f>
        <v>201511033338</v>
      </c>
    </row>
    <row r="5591" spans="1:2">
      <c r="A5591" s="4">
        <v>5586</v>
      </c>
      <c r="B5591" s="6" t="str">
        <f>"201511033341"</f>
        <v>201511033341</v>
      </c>
    </row>
    <row r="5592" spans="1:2">
      <c r="A5592" s="4">
        <v>5587</v>
      </c>
      <c r="B5592" s="6" t="str">
        <f>"201511033355"</f>
        <v>201511033355</v>
      </c>
    </row>
    <row r="5593" spans="1:2">
      <c r="A5593" s="4">
        <v>5588</v>
      </c>
      <c r="B5593" s="6" t="str">
        <f>"201511033394"</f>
        <v>201511033394</v>
      </c>
    </row>
    <row r="5594" spans="1:2">
      <c r="A5594" s="4">
        <v>5589</v>
      </c>
      <c r="B5594" s="6" t="str">
        <f>"201511033413"</f>
        <v>201511033413</v>
      </c>
    </row>
    <row r="5595" spans="1:2">
      <c r="A5595" s="4">
        <v>5590</v>
      </c>
      <c r="B5595" s="6" t="str">
        <f>"201511033416"</f>
        <v>201511033416</v>
      </c>
    </row>
    <row r="5596" spans="1:2">
      <c r="A5596" s="4">
        <v>5591</v>
      </c>
      <c r="B5596" s="6" t="str">
        <f>"201511033421"</f>
        <v>201511033421</v>
      </c>
    </row>
    <row r="5597" spans="1:2">
      <c r="A5597" s="4">
        <v>5592</v>
      </c>
      <c r="B5597" s="6" t="str">
        <f>"201511033425"</f>
        <v>201511033425</v>
      </c>
    </row>
    <row r="5598" spans="1:2">
      <c r="A5598" s="4">
        <v>5593</v>
      </c>
      <c r="B5598" s="6" t="str">
        <f>"201511033445"</f>
        <v>201511033445</v>
      </c>
    </row>
    <row r="5599" spans="1:2">
      <c r="A5599" s="4">
        <v>5594</v>
      </c>
      <c r="B5599" s="6" t="str">
        <f>"201511033449"</f>
        <v>201511033449</v>
      </c>
    </row>
    <row r="5600" spans="1:2">
      <c r="A5600" s="4">
        <v>5595</v>
      </c>
      <c r="B5600" s="6" t="str">
        <f>"201511033468"</f>
        <v>201511033468</v>
      </c>
    </row>
    <row r="5601" spans="1:2">
      <c r="A5601" s="4">
        <v>5596</v>
      </c>
      <c r="B5601" s="6" t="str">
        <f>"201511033497"</f>
        <v>201511033497</v>
      </c>
    </row>
    <row r="5602" spans="1:2">
      <c r="A5602" s="4">
        <v>5597</v>
      </c>
      <c r="B5602" s="6" t="str">
        <f>"201511033542"</f>
        <v>201511033542</v>
      </c>
    </row>
    <row r="5603" spans="1:2">
      <c r="A5603" s="4">
        <v>5598</v>
      </c>
      <c r="B5603" s="6" t="str">
        <f>"201511033575"</f>
        <v>201511033575</v>
      </c>
    </row>
    <row r="5604" spans="1:2">
      <c r="A5604" s="4">
        <v>5599</v>
      </c>
      <c r="B5604" s="6" t="str">
        <f>"201511033579"</f>
        <v>201511033579</v>
      </c>
    </row>
    <row r="5605" spans="1:2">
      <c r="A5605" s="4">
        <v>5600</v>
      </c>
      <c r="B5605" s="6" t="str">
        <f>"201511033610"</f>
        <v>201511033610</v>
      </c>
    </row>
    <row r="5606" spans="1:2">
      <c r="A5606" s="4">
        <v>5601</v>
      </c>
      <c r="B5606" s="6" t="str">
        <f>"201511033617"</f>
        <v>201511033617</v>
      </c>
    </row>
    <row r="5607" spans="1:2">
      <c r="A5607" s="4">
        <v>5602</v>
      </c>
      <c r="B5607" s="6" t="str">
        <f>"201511033636"</f>
        <v>201511033636</v>
      </c>
    </row>
    <row r="5608" spans="1:2">
      <c r="A5608" s="4">
        <v>5603</v>
      </c>
      <c r="B5608" s="6" t="str">
        <f>"201511033650"</f>
        <v>201511033650</v>
      </c>
    </row>
    <row r="5609" spans="1:2">
      <c r="A5609" s="4">
        <v>5604</v>
      </c>
      <c r="B5609" s="6" t="str">
        <f>"201511033679"</f>
        <v>201511033679</v>
      </c>
    </row>
    <row r="5610" spans="1:2">
      <c r="A5610" s="4">
        <v>5605</v>
      </c>
      <c r="B5610" s="6" t="str">
        <f>"201511033691"</f>
        <v>201511033691</v>
      </c>
    </row>
    <row r="5611" spans="1:2">
      <c r="A5611" s="4">
        <v>5606</v>
      </c>
      <c r="B5611" s="6" t="str">
        <f>"201511033718"</f>
        <v>201511033718</v>
      </c>
    </row>
    <row r="5612" spans="1:2">
      <c r="A5612" s="4">
        <v>5607</v>
      </c>
      <c r="B5612" s="6" t="str">
        <f>"201511033735"</f>
        <v>201511033735</v>
      </c>
    </row>
    <row r="5613" spans="1:2">
      <c r="A5613" s="4">
        <v>5608</v>
      </c>
      <c r="B5613" s="6" t="str">
        <f>"201511033737"</f>
        <v>201511033737</v>
      </c>
    </row>
    <row r="5614" spans="1:2">
      <c r="A5614" s="4">
        <v>5609</v>
      </c>
      <c r="B5614" s="6" t="str">
        <f>"201511033746"</f>
        <v>201511033746</v>
      </c>
    </row>
    <row r="5615" spans="1:2">
      <c r="A5615" s="4">
        <v>5610</v>
      </c>
      <c r="B5615" s="6" t="str">
        <f>"201511033773"</f>
        <v>201511033773</v>
      </c>
    </row>
    <row r="5616" spans="1:2">
      <c r="A5616" s="4">
        <v>5611</v>
      </c>
      <c r="B5616" s="6" t="str">
        <f>"201511033846"</f>
        <v>201511033846</v>
      </c>
    </row>
    <row r="5617" spans="1:2">
      <c r="A5617" s="4">
        <v>5612</v>
      </c>
      <c r="B5617" s="6" t="str">
        <f>"201511033864"</f>
        <v>201511033864</v>
      </c>
    </row>
    <row r="5618" spans="1:2">
      <c r="A5618" s="4">
        <v>5613</v>
      </c>
      <c r="B5618" s="6" t="str">
        <f>"201511033875"</f>
        <v>201511033875</v>
      </c>
    </row>
    <row r="5619" spans="1:2">
      <c r="A5619" s="4">
        <v>5614</v>
      </c>
      <c r="B5619" s="6" t="str">
        <f>"201511033876"</f>
        <v>201511033876</v>
      </c>
    </row>
    <row r="5620" spans="1:2">
      <c r="A5620" s="4">
        <v>5615</v>
      </c>
      <c r="B5620" s="6" t="str">
        <f>"201511033885"</f>
        <v>201511033885</v>
      </c>
    </row>
    <row r="5621" spans="1:2">
      <c r="A5621" s="4">
        <v>5616</v>
      </c>
      <c r="B5621" s="6" t="str">
        <f>"201511033888"</f>
        <v>201511033888</v>
      </c>
    </row>
    <row r="5622" spans="1:2">
      <c r="A5622" s="4">
        <v>5617</v>
      </c>
      <c r="B5622" s="6" t="str">
        <f>"201511033921"</f>
        <v>201511033921</v>
      </c>
    </row>
    <row r="5623" spans="1:2">
      <c r="A5623" s="4">
        <v>5618</v>
      </c>
      <c r="B5623" s="6" t="str">
        <f>"201511033944"</f>
        <v>201511033944</v>
      </c>
    </row>
    <row r="5624" spans="1:2">
      <c r="A5624" s="4">
        <v>5619</v>
      </c>
      <c r="B5624" s="6" t="str">
        <f>"201511033952"</f>
        <v>201511033952</v>
      </c>
    </row>
    <row r="5625" spans="1:2">
      <c r="A5625" s="4">
        <v>5620</v>
      </c>
      <c r="B5625" s="6" t="str">
        <f>"201511033968"</f>
        <v>201511033968</v>
      </c>
    </row>
    <row r="5626" spans="1:2">
      <c r="A5626" s="4">
        <v>5621</v>
      </c>
      <c r="B5626" s="6" t="str">
        <f>"201511033971"</f>
        <v>201511033971</v>
      </c>
    </row>
    <row r="5627" spans="1:2">
      <c r="A5627" s="4">
        <v>5622</v>
      </c>
      <c r="B5627" s="6" t="str">
        <f>"201511033972"</f>
        <v>201511033972</v>
      </c>
    </row>
    <row r="5628" spans="1:2">
      <c r="A5628" s="4">
        <v>5623</v>
      </c>
      <c r="B5628" s="6" t="str">
        <f>"201511034006"</f>
        <v>201511034006</v>
      </c>
    </row>
    <row r="5629" spans="1:2">
      <c r="A5629" s="4">
        <v>5624</v>
      </c>
      <c r="B5629" s="6" t="str">
        <f>"201511034037"</f>
        <v>201511034037</v>
      </c>
    </row>
    <row r="5630" spans="1:2">
      <c r="A5630" s="4">
        <v>5625</v>
      </c>
      <c r="B5630" s="6" t="str">
        <f>"201511034041"</f>
        <v>201511034041</v>
      </c>
    </row>
    <row r="5631" spans="1:2">
      <c r="A5631" s="4">
        <v>5626</v>
      </c>
      <c r="B5631" s="6" t="str">
        <f>"201511034054"</f>
        <v>201511034054</v>
      </c>
    </row>
    <row r="5632" spans="1:2">
      <c r="A5632" s="4">
        <v>5627</v>
      </c>
      <c r="B5632" s="6" t="str">
        <f>"201511034059"</f>
        <v>201511034059</v>
      </c>
    </row>
    <row r="5633" spans="1:2">
      <c r="A5633" s="4">
        <v>5628</v>
      </c>
      <c r="B5633" s="6" t="str">
        <f>"201511034068"</f>
        <v>201511034068</v>
      </c>
    </row>
    <row r="5634" spans="1:2">
      <c r="A5634" s="4">
        <v>5629</v>
      </c>
      <c r="B5634" s="6" t="str">
        <f>"201511034070"</f>
        <v>201511034070</v>
      </c>
    </row>
    <row r="5635" spans="1:2">
      <c r="A5635" s="4">
        <v>5630</v>
      </c>
      <c r="B5635" s="6" t="str">
        <f>"201511034078"</f>
        <v>201511034078</v>
      </c>
    </row>
    <row r="5636" spans="1:2">
      <c r="A5636" s="4">
        <v>5631</v>
      </c>
      <c r="B5636" s="6" t="str">
        <f>"201511034079"</f>
        <v>201511034079</v>
      </c>
    </row>
    <row r="5637" spans="1:2">
      <c r="A5637" s="4">
        <v>5632</v>
      </c>
      <c r="B5637" s="6" t="str">
        <f>"201511034109"</f>
        <v>201511034109</v>
      </c>
    </row>
    <row r="5638" spans="1:2">
      <c r="A5638" s="4">
        <v>5633</v>
      </c>
      <c r="B5638" s="6" t="str">
        <f>"201511034122"</f>
        <v>201511034122</v>
      </c>
    </row>
    <row r="5639" spans="1:2">
      <c r="A5639" s="4">
        <v>5634</v>
      </c>
      <c r="B5639" s="6" t="str">
        <f>"201511034124"</f>
        <v>201511034124</v>
      </c>
    </row>
    <row r="5640" spans="1:2">
      <c r="A5640" s="4">
        <v>5635</v>
      </c>
      <c r="B5640" s="6" t="str">
        <f>"201511034136"</f>
        <v>201511034136</v>
      </c>
    </row>
    <row r="5641" spans="1:2">
      <c r="A5641" s="4">
        <v>5636</v>
      </c>
      <c r="B5641" s="6" t="str">
        <f>"201511034154"</f>
        <v>201511034154</v>
      </c>
    </row>
    <row r="5642" spans="1:2">
      <c r="A5642" s="4">
        <v>5637</v>
      </c>
      <c r="B5642" s="6" t="str">
        <f>"201511034171"</f>
        <v>201511034171</v>
      </c>
    </row>
    <row r="5643" spans="1:2">
      <c r="A5643" s="4">
        <v>5638</v>
      </c>
      <c r="B5643" s="6" t="str">
        <f>"201511034176"</f>
        <v>201511034176</v>
      </c>
    </row>
    <row r="5644" spans="1:2">
      <c r="A5644" s="4">
        <v>5639</v>
      </c>
      <c r="B5644" s="6" t="str">
        <f>"201511034199"</f>
        <v>201511034199</v>
      </c>
    </row>
    <row r="5645" spans="1:2">
      <c r="A5645" s="4">
        <v>5640</v>
      </c>
      <c r="B5645" s="6" t="str">
        <f>"201511034268"</f>
        <v>201511034268</v>
      </c>
    </row>
    <row r="5646" spans="1:2">
      <c r="A5646" s="4">
        <v>5641</v>
      </c>
      <c r="B5646" s="6" t="str">
        <f>"201511034297"</f>
        <v>201511034297</v>
      </c>
    </row>
    <row r="5647" spans="1:2">
      <c r="A5647" s="4">
        <v>5642</v>
      </c>
      <c r="B5647" s="6" t="str">
        <f>"201511034299"</f>
        <v>201511034299</v>
      </c>
    </row>
    <row r="5648" spans="1:2">
      <c r="A5648" s="4">
        <v>5643</v>
      </c>
      <c r="B5648" s="6" t="str">
        <f>"201511034313"</f>
        <v>201511034313</v>
      </c>
    </row>
    <row r="5649" spans="1:2">
      <c r="A5649" s="4">
        <v>5644</v>
      </c>
      <c r="B5649" s="6" t="str">
        <f>"201511034323"</f>
        <v>201511034323</v>
      </c>
    </row>
    <row r="5650" spans="1:2">
      <c r="A5650" s="4">
        <v>5645</v>
      </c>
      <c r="B5650" s="6" t="str">
        <f>"201511034348"</f>
        <v>201511034348</v>
      </c>
    </row>
    <row r="5651" spans="1:2">
      <c r="A5651" s="4">
        <v>5646</v>
      </c>
      <c r="B5651" s="6" t="str">
        <f>"201511034357"</f>
        <v>201511034357</v>
      </c>
    </row>
    <row r="5652" spans="1:2">
      <c r="A5652" s="4">
        <v>5647</v>
      </c>
      <c r="B5652" s="6" t="str">
        <f>"201511034362"</f>
        <v>201511034362</v>
      </c>
    </row>
    <row r="5653" spans="1:2">
      <c r="A5653" s="4">
        <v>5648</v>
      </c>
      <c r="B5653" s="6" t="str">
        <f>"201511034435"</f>
        <v>201511034435</v>
      </c>
    </row>
    <row r="5654" spans="1:2">
      <c r="A5654" s="4">
        <v>5649</v>
      </c>
      <c r="B5654" s="6" t="str">
        <f>"201511034522"</f>
        <v>201511034522</v>
      </c>
    </row>
    <row r="5655" spans="1:2">
      <c r="A5655" s="4">
        <v>5650</v>
      </c>
      <c r="B5655" s="6" t="str">
        <f>"201511034574"</f>
        <v>201511034574</v>
      </c>
    </row>
    <row r="5656" spans="1:2">
      <c r="A5656" s="4">
        <v>5651</v>
      </c>
      <c r="B5656" s="6" t="str">
        <f>"201511034585"</f>
        <v>201511034585</v>
      </c>
    </row>
    <row r="5657" spans="1:2">
      <c r="A5657" s="4">
        <v>5652</v>
      </c>
      <c r="B5657" s="6" t="str">
        <f>"201511034605"</f>
        <v>201511034605</v>
      </c>
    </row>
    <row r="5658" spans="1:2">
      <c r="A5658" s="4">
        <v>5653</v>
      </c>
      <c r="B5658" s="6" t="str">
        <f>"201511034639"</f>
        <v>201511034639</v>
      </c>
    </row>
    <row r="5659" spans="1:2">
      <c r="A5659" s="4">
        <v>5654</v>
      </c>
      <c r="B5659" s="6" t="str">
        <f>"201511034643"</f>
        <v>201511034643</v>
      </c>
    </row>
    <row r="5660" spans="1:2">
      <c r="A5660" s="4">
        <v>5655</v>
      </c>
      <c r="B5660" s="6" t="str">
        <f>"201511034660"</f>
        <v>201511034660</v>
      </c>
    </row>
    <row r="5661" spans="1:2">
      <c r="A5661" s="4">
        <v>5656</v>
      </c>
      <c r="B5661" s="6" t="str">
        <f>"201511034665"</f>
        <v>201511034665</v>
      </c>
    </row>
    <row r="5662" spans="1:2">
      <c r="A5662" s="4">
        <v>5657</v>
      </c>
      <c r="B5662" s="6" t="str">
        <f>"201511034672"</f>
        <v>201511034672</v>
      </c>
    </row>
    <row r="5663" spans="1:2">
      <c r="A5663" s="4">
        <v>5658</v>
      </c>
      <c r="B5663" s="6" t="str">
        <f>"201511034703"</f>
        <v>201511034703</v>
      </c>
    </row>
    <row r="5664" spans="1:2">
      <c r="A5664" s="4">
        <v>5659</v>
      </c>
      <c r="B5664" s="6" t="str">
        <f>"201511034708"</f>
        <v>201511034708</v>
      </c>
    </row>
    <row r="5665" spans="1:2">
      <c r="A5665" s="4">
        <v>5660</v>
      </c>
      <c r="B5665" s="6" t="str">
        <f>"201511034726"</f>
        <v>201511034726</v>
      </c>
    </row>
    <row r="5666" spans="1:2">
      <c r="A5666" s="4">
        <v>5661</v>
      </c>
      <c r="B5666" s="6" t="str">
        <f>"201511034741"</f>
        <v>201511034741</v>
      </c>
    </row>
    <row r="5667" spans="1:2">
      <c r="A5667" s="4">
        <v>5662</v>
      </c>
      <c r="B5667" s="6" t="str">
        <f>"201511034760"</f>
        <v>201511034760</v>
      </c>
    </row>
    <row r="5668" spans="1:2">
      <c r="A5668" s="4">
        <v>5663</v>
      </c>
      <c r="B5668" s="6" t="str">
        <f>"201511034765"</f>
        <v>201511034765</v>
      </c>
    </row>
    <row r="5669" spans="1:2">
      <c r="A5669" s="4">
        <v>5664</v>
      </c>
      <c r="B5669" s="6" t="str">
        <f>"201511034766"</f>
        <v>201511034766</v>
      </c>
    </row>
    <row r="5670" spans="1:2">
      <c r="A5670" s="4">
        <v>5665</v>
      </c>
      <c r="B5670" s="6" t="str">
        <f>"201511034780"</f>
        <v>201511034780</v>
      </c>
    </row>
    <row r="5671" spans="1:2">
      <c r="A5671" s="4">
        <v>5666</v>
      </c>
      <c r="B5671" s="6" t="str">
        <f>"201511034798"</f>
        <v>201511034798</v>
      </c>
    </row>
    <row r="5672" spans="1:2">
      <c r="A5672" s="4">
        <v>5667</v>
      </c>
      <c r="B5672" s="6" t="str">
        <f>"201511034832"</f>
        <v>201511034832</v>
      </c>
    </row>
    <row r="5673" spans="1:2">
      <c r="A5673" s="4">
        <v>5668</v>
      </c>
      <c r="B5673" s="6" t="str">
        <f>"201511034855"</f>
        <v>201511034855</v>
      </c>
    </row>
    <row r="5674" spans="1:2">
      <c r="A5674" s="4">
        <v>5669</v>
      </c>
      <c r="B5674" s="6" t="str">
        <f>"201511034856"</f>
        <v>201511034856</v>
      </c>
    </row>
    <row r="5675" spans="1:2">
      <c r="A5675" s="4">
        <v>5670</v>
      </c>
      <c r="B5675" s="6" t="str">
        <f>"201511034908"</f>
        <v>201511034908</v>
      </c>
    </row>
    <row r="5676" spans="1:2">
      <c r="A5676" s="4">
        <v>5671</v>
      </c>
      <c r="B5676" s="6" t="str">
        <f>"201511034930"</f>
        <v>201511034930</v>
      </c>
    </row>
    <row r="5677" spans="1:2">
      <c r="A5677" s="4">
        <v>5672</v>
      </c>
      <c r="B5677" s="6" t="str">
        <f>"201511034934"</f>
        <v>201511034934</v>
      </c>
    </row>
    <row r="5678" spans="1:2">
      <c r="A5678" s="4">
        <v>5673</v>
      </c>
      <c r="B5678" s="6" t="str">
        <f>"201511034944"</f>
        <v>201511034944</v>
      </c>
    </row>
    <row r="5679" spans="1:2">
      <c r="A5679" s="4">
        <v>5674</v>
      </c>
      <c r="B5679" s="6" t="str">
        <f>"201511034948"</f>
        <v>201511034948</v>
      </c>
    </row>
    <row r="5680" spans="1:2">
      <c r="A5680" s="4">
        <v>5675</v>
      </c>
      <c r="B5680" s="6" t="str">
        <f>"201511034950"</f>
        <v>201511034950</v>
      </c>
    </row>
    <row r="5681" spans="1:2">
      <c r="A5681" s="4">
        <v>5676</v>
      </c>
      <c r="B5681" s="6" t="str">
        <f>"201511034959"</f>
        <v>201511034959</v>
      </c>
    </row>
    <row r="5682" spans="1:2">
      <c r="A5682" s="4">
        <v>5677</v>
      </c>
      <c r="B5682" s="6" t="str">
        <f>"201511034964"</f>
        <v>201511034964</v>
      </c>
    </row>
    <row r="5683" spans="1:2">
      <c r="A5683" s="4">
        <v>5678</v>
      </c>
      <c r="B5683" s="6" t="str">
        <f>"201511034972"</f>
        <v>201511034972</v>
      </c>
    </row>
    <row r="5684" spans="1:2">
      <c r="A5684" s="4">
        <v>5679</v>
      </c>
      <c r="B5684" s="6" t="str">
        <f>"201511034991"</f>
        <v>201511034991</v>
      </c>
    </row>
    <row r="5685" spans="1:2">
      <c r="A5685" s="4">
        <v>5680</v>
      </c>
      <c r="B5685" s="6" t="str">
        <f>"201511034998"</f>
        <v>201511034998</v>
      </c>
    </row>
    <row r="5686" spans="1:2">
      <c r="A5686" s="4">
        <v>5681</v>
      </c>
      <c r="B5686" s="6" t="str">
        <f>"201511035009"</f>
        <v>201511035009</v>
      </c>
    </row>
    <row r="5687" spans="1:2">
      <c r="A5687" s="4">
        <v>5682</v>
      </c>
      <c r="B5687" s="6" t="str">
        <f>"201511035023"</f>
        <v>201511035023</v>
      </c>
    </row>
    <row r="5688" spans="1:2">
      <c r="A5688" s="4">
        <v>5683</v>
      </c>
      <c r="B5688" s="6" t="str">
        <f>"201511035048"</f>
        <v>201511035048</v>
      </c>
    </row>
    <row r="5689" spans="1:2">
      <c r="A5689" s="4">
        <v>5684</v>
      </c>
      <c r="B5689" s="6" t="str">
        <f>"201511035049"</f>
        <v>201511035049</v>
      </c>
    </row>
    <row r="5690" spans="1:2">
      <c r="A5690" s="4">
        <v>5685</v>
      </c>
      <c r="B5690" s="6" t="str">
        <f>"201511035054"</f>
        <v>201511035054</v>
      </c>
    </row>
    <row r="5691" spans="1:2">
      <c r="A5691" s="4">
        <v>5686</v>
      </c>
      <c r="B5691" s="6" t="str">
        <f>"201511035075"</f>
        <v>201511035075</v>
      </c>
    </row>
    <row r="5692" spans="1:2">
      <c r="A5692" s="4">
        <v>5687</v>
      </c>
      <c r="B5692" s="6" t="str">
        <f>"201511035091"</f>
        <v>201511035091</v>
      </c>
    </row>
    <row r="5693" spans="1:2">
      <c r="A5693" s="4">
        <v>5688</v>
      </c>
      <c r="B5693" s="6" t="str">
        <f>"201511035098"</f>
        <v>201511035098</v>
      </c>
    </row>
    <row r="5694" spans="1:2">
      <c r="A5694" s="4">
        <v>5689</v>
      </c>
      <c r="B5694" s="6" t="str">
        <f>"201511035103"</f>
        <v>201511035103</v>
      </c>
    </row>
    <row r="5695" spans="1:2">
      <c r="A5695" s="4">
        <v>5690</v>
      </c>
      <c r="B5695" s="6" t="str">
        <f>"201511035120"</f>
        <v>201511035120</v>
      </c>
    </row>
    <row r="5696" spans="1:2">
      <c r="A5696" s="4">
        <v>5691</v>
      </c>
      <c r="B5696" s="6" t="str">
        <f>"201511035121"</f>
        <v>201511035121</v>
      </c>
    </row>
    <row r="5697" spans="1:2">
      <c r="A5697" s="4">
        <v>5692</v>
      </c>
      <c r="B5697" s="6" t="str">
        <f>"201511035136"</f>
        <v>201511035136</v>
      </c>
    </row>
    <row r="5698" spans="1:2">
      <c r="A5698" s="4">
        <v>5693</v>
      </c>
      <c r="B5698" s="6" t="str">
        <f>"201511035143"</f>
        <v>201511035143</v>
      </c>
    </row>
    <row r="5699" spans="1:2">
      <c r="A5699" s="4">
        <v>5694</v>
      </c>
      <c r="B5699" s="6" t="str">
        <f>"201511035145"</f>
        <v>201511035145</v>
      </c>
    </row>
    <row r="5700" spans="1:2">
      <c r="A5700" s="4">
        <v>5695</v>
      </c>
      <c r="B5700" s="6" t="str">
        <f>"201511035146"</f>
        <v>201511035146</v>
      </c>
    </row>
    <row r="5701" spans="1:2">
      <c r="A5701" s="4">
        <v>5696</v>
      </c>
      <c r="B5701" s="6" t="str">
        <f>"201511035187"</f>
        <v>201511035187</v>
      </c>
    </row>
    <row r="5702" spans="1:2">
      <c r="A5702" s="4">
        <v>5697</v>
      </c>
      <c r="B5702" s="6" t="str">
        <f>"201511035195"</f>
        <v>201511035195</v>
      </c>
    </row>
    <row r="5703" spans="1:2">
      <c r="A5703" s="4">
        <v>5698</v>
      </c>
      <c r="B5703" s="6" t="str">
        <f>"201511035207"</f>
        <v>201511035207</v>
      </c>
    </row>
    <row r="5704" spans="1:2">
      <c r="A5704" s="4">
        <v>5699</v>
      </c>
      <c r="B5704" s="6" t="str">
        <f>"201511035248"</f>
        <v>201511035248</v>
      </c>
    </row>
    <row r="5705" spans="1:2">
      <c r="A5705" s="4">
        <v>5700</v>
      </c>
      <c r="B5705" s="6" t="str">
        <f>"201511035249"</f>
        <v>201511035249</v>
      </c>
    </row>
    <row r="5706" spans="1:2">
      <c r="A5706" s="4">
        <v>5701</v>
      </c>
      <c r="B5706" s="6" t="str">
        <f>"201511035258"</f>
        <v>201511035258</v>
      </c>
    </row>
    <row r="5707" spans="1:2">
      <c r="A5707" s="4">
        <v>5702</v>
      </c>
      <c r="B5707" s="6" t="str">
        <f>"201511035261"</f>
        <v>201511035261</v>
      </c>
    </row>
    <row r="5708" spans="1:2">
      <c r="A5708" s="4">
        <v>5703</v>
      </c>
      <c r="B5708" s="6" t="str">
        <f>"201511035264"</f>
        <v>201511035264</v>
      </c>
    </row>
    <row r="5709" spans="1:2">
      <c r="A5709" s="4">
        <v>5704</v>
      </c>
      <c r="B5709" s="6" t="str">
        <f>"201511035266"</f>
        <v>201511035266</v>
      </c>
    </row>
    <row r="5710" spans="1:2">
      <c r="A5710" s="4">
        <v>5705</v>
      </c>
      <c r="B5710" s="6" t="str">
        <f>"201511035267"</f>
        <v>201511035267</v>
      </c>
    </row>
    <row r="5711" spans="1:2">
      <c r="A5711" s="4">
        <v>5706</v>
      </c>
      <c r="B5711" s="6" t="str">
        <f>"201511035296"</f>
        <v>201511035296</v>
      </c>
    </row>
    <row r="5712" spans="1:2">
      <c r="A5712" s="4">
        <v>5707</v>
      </c>
      <c r="B5712" s="6" t="str">
        <f>"201511035318"</f>
        <v>201511035318</v>
      </c>
    </row>
    <row r="5713" spans="1:2">
      <c r="A5713" s="4">
        <v>5708</v>
      </c>
      <c r="B5713" s="6" t="str">
        <f>"201511035330"</f>
        <v>201511035330</v>
      </c>
    </row>
    <row r="5714" spans="1:2">
      <c r="A5714" s="4">
        <v>5709</v>
      </c>
      <c r="B5714" s="6" t="str">
        <f>"201511035351"</f>
        <v>201511035351</v>
      </c>
    </row>
    <row r="5715" spans="1:2">
      <c r="A5715" s="4">
        <v>5710</v>
      </c>
      <c r="B5715" s="6" t="str">
        <f>"201511035375"</f>
        <v>201511035375</v>
      </c>
    </row>
    <row r="5716" spans="1:2">
      <c r="A5716" s="4">
        <v>5711</v>
      </c>
      <c r="B5716" s="6" t="str">
        <f>"201511035384"</f>
        <v>201511035384</v>
      </c>
    </row>
    <row r="5717" spans="1:2">
      <c r="A5717" s="4">
        <v>5712</v>
      </c>
      <c r="B5717" s="6" t="str">
        <f>"201511035385"</f>
        <v>201511035385</v>
      </c>
    </row>
    <row r="5718" spans="1:2">
      <c r="A5718" s="4">
        <v>5713</v>
      </c>
      <c r="B5718" s="6" t="str">
        <f>"201511035410"</f>
        <v>201511035410</v>
      </c>
    </row>
    <row r="5719" spans="1:2">
      <c r="A5719" s="4">
        <v>5714</v>
      </c>
      <c r="B5719" s="6" t="str">
        <f>"201511035439"</f>
        <v>201511035439</v>
      </c>
    </row>
    <row r="5720" spans="1:2">
      <c r="A5720" s="4">
        <v>5715</v>
      </c>
      <c r="B5720" s="6" t="str">
        <f>"201511035448"</f>
        <v>201511035448</v>
      </c>
    </row>
    <row r="5721" spans="1:2">
      <c r="A5721" s="4">
        <v>5716</v>
      </c>
      <c r="B5721" s="6" t="str">
        <f>"201511035454"</f>
        <v>201511035454</v>
      </c>
    </row>
    <row r="5722" spans="1:2">
      <c r="A5722" s="4">
        <v>5717</v>
      </c>
      <c r="B5722" s="6" t="str">
        <f>"201511035457"</f>
        <v>201511035457</v>
      </c>
    </row>
    <row r="5723" spans="1:2">
      <c r="A5723" s="4">
        <v>5718</v>
      </c>
      <c r="B5723" s="6" t="str">
        <f>"201511035463"</f>
        <v>201511035463</v>
      </c>
    </row>
    <row r="5724" spans="1:2">
      <c r="A5724" s="4">
        <v>5719</v>
      </c>
      <c r="B5724" s="6" t="str">
        <f>"201511035473"</f>
        <v>201511035473</v>
      </c>
    </row>
    <row r="5725" spans="1:2">
      <c r="A5725" s="4">
        <v>5720</v>
      </c>
      <c r="B5725" s="6" t="str">
        <f>"201511035484"</f>
        <v>201511035484</v>
      </c>
    </row>
    <row r="5726" spans="1:2">
      <c r="A5726" s="4">
        <v>5721</v>
      </c>
      <c r="B5726" s="6" t="str">
        <f>"201511035518"</f>
        <v>201511035518</v>
      </c>
    </row>
    <row r="5727" spans="1:2">
      <c r="A5727" s="4">
        <v>5722</v>
      </c>
      <c r="B5727" s="6" t="str">
        <f>"201511035519"</f>
        <v>201511035519</v>
      </c>
    </row>
    <row r="5728" spans="1:2">
      <c r="A5728" s="4">
        <v>5723</v>
      </c>
      <c r="B5728" s="6" t="str">
        <f>"201511035558"</f>
        <v>201511035558</v>
      </c>
    </row>
    <row r="5729" spans="1:2">
      <c r="A5729" s="4">
        <v>5724</v>
      </c>
      <c r="B5729" s="6" t="str">
        <f>"201511035591"</f>
        <v>201511035591</v>
      </c>
    </row>
    <row r="5730" spans="1:2">
      <c r="A5730" s="4">
        <v>5725</v>
      </c>
      <c r="B5730" s="6" t="str">
        <f>"201511035592"</f>
        <v>201511035592</v>
      </c>
    </row>
    <row r="5731" spans="1:2">
      <c r="A5731" s="4">
        <v>5726</v>
      </c>
      <c r="B5731" s="6" t="str">
        <f>"201511035596"</f>
        <v>201511035596</v>
      </c>
    </row>
    <row r="5732" spans="1:2">
      <c r="A5732" s="4">
        <v>5727</v>
      </c>
      <c r="B5732" s="6" t="str">
        <f>"201511035600"</f>
        <v>201511035600</v>
      </c>
    </row>
    <row r="5733" spans="1:2">
      <c r="A5733" s="4">
        <v>5728</v>
      </c>
      <c r="B5733" s="6" t="str">
        <f>"201511035607"</f>
        <v>201511035607</v>
      </c>
    </row>
    <row r="5734" spans="1:2">
      <c r="A5734" s="4">
        <v>5729</v>
      </c>
      <c r="B5734" s="6" t="str">
        <f>"201511035608"</f>
        <v>201511035608</v>
      </c>
    </row>
    <row r="5735" spans="1:2">
      <c r="A5735" s="4">
        <v>5730</v>
      </c>
      <c r="B5735" s="6" t="str">
        <f>"201511035610"</f>
        <v>201511035610</v>
      </c>
    </row>
    <row r="5736" spans="1:2">
      <c r="A5736" s="4">
        <v>5731</v>
      </c>
      <c r="B5736" s="6" t="str">
        <f>"201511035622"</f>
        <v>201511035622</v>
      </c>
    </row>
    <row r="5737" spans="1:2">
      <c r="A5737" s="4">
        <v>5732</v>
      </c>
      <c r="B5737" s="6" t="str">
        <f>"201511035635"</f>
        <v>201511035635</v>
      </c>
    </row>
    <row r="5738" spans="1:2">
      <c r="A5738" s="4">
        <v>5733</v>
      </c>
      <c r="B5738" s="6" t="str">
        <f>"201511035649"</f>
        <v>201511035649</v>
      </c>
    </row>
    <row r="5739" spans="1:2">
      <c r="A5739" s="4">
        <v>5734</v>
      </c>
      <c r="B5739" s="6" t="str">
        <f>"201511035666"</f>
        <v>201511035666</v>
      </c>
    </row>
    <row r="5740" spans="1:2">
      <c r="A5740" s="4">
        <v>5735</v>
      </c>
      <c r="B5740" s="6" t="str">
        <f>"201511035671"</f>
        <v>201511035671</v>
      </c>
    </row>
    <row r="5741" spans="1:2">
      <c r="A5741" s="4">
        <v>5736</v>
      </c>
      <c r="B5741" s="6" t="str">
        <f>"201511035672"</f>
        <v>201511035672</v>
      </c>
    </row>
    <row r="5742" spans="1:2">
      <c r="A5742" s="4">
        <v>5737</v>
      </c>
      <c r="B5742" s="6" t="str">
        <f>"201511035683"</f>
        <v>201511035683</v>
      </c>
    </row>
    <row r="5743" spans="1:2">
      <c r="A5743" s="4">
        <v>5738</v>
      </c>
      <c r="B5743" s="6" t="str">
        <f>"201511035685"</f>
        <v>201511035685</v>
      </c>
    </row>
    <row r="5744" spans="1:2">
      <c r="A5744" s="4">
        <v>5739</v>
      </c>
      <c r="B5744" s="6" t="str">
        <f>"201511035687"</f>
        <v>201511035687</v>
      </c>
    </row>
    <row r="5745" spans="1:2">
      <c r="A5745" s="4">
        <v>5740</v>
      </c>
      <c r="B5745" s="6" t="str">
        <f>"201511035718"</f>
        <v>201511035718</v>
      </c>
    </row>
    <row r="5746" spans="1:2">
      <c r="A5746" s="4">
        <v>5741</v>
      </c>
      <c r="B5746" s="6" t="str">
        <f>"201511035725"</f>
        <v>201511035725</v>
      </c>
    </row>
    <row r="5747" spans="1:2">
      <c r="A5747" s="4">
        <v>5742</v>
      </c>
      <c r="B5747" s="6" t="str">
        <f>"201511035740"</f>
        <v>201511035740</v>
      </c>
    </row>
    <row r="5748" spans="1:2">
      <c r="A5748" s="4">
        <v>5743</v>
      </c>
      <c r="B5748" s="6" t="str">
        <f>"201511035813"</f>
        <v>201511035813</v>
      </c>
    </row>
    <row r="5749" spans="1:2">
      <c r="A5749" s="4">
        <v>5744</v>
      </c>
      <c r="B5749" s="6" t="str">
        <f>"201511035814"</f>
        <v>201511035814</v>
      </c>
    </row>
    <row r="5750" spans="1:2">
      <c r="A5750" s="4">
        <v>5745</v>
      </c>
      <c r="B5750" s="6" t="str">
        <f>"201511035824"</f>
        <v>201511035824</v>
      </c>
    </row>
    <row r="5751" spans="1:2">
      <c r="A5751" s="4">
        <v>5746</v>
      </c>
      <c r="B5751" s="6" t="str">
        <f>"201511035831"</f>
        <v>201511035831</v>
      </c>
    </row>
    <row r="5752" spans="1:2">
      <c r="A5752" s="4">
        <v>5747</v>
      </c>
      <c r="B5752" s="6" t="str">
        <f>"201511035833"</f>
        <v>201511035833</v>
      </c>
    </row>
    <row r="5753" spans="1:2">
      <c r="A5753" s="4">
        <v>5748</v>
      </c>
      <c r="B5753" s="6" t="str">
        <f>"201511035859"</f>
        <v>201511035859</v>
      </c>
    </row>
    <row r="5754" spans="1:2">
      <c r="A5754" s="4">
        <v>5749</v>
      </c>
      <c r="B5754" s="6" t="str">
        <f>"201511035902"</f>
        <v>201511035902</v>
      </c>
    </row>
    <row r="5755" spans="1:2">
      <c r="A5755" s="4">
        <v>5750</v>
      </c>
      <c r="B5755" s="6" t="str">
        <f>"201511035905"</f>
        <v>201511035905</v>
      </c>
    </row>
    <row r="5756" spans="1:2">
      <c r="A5756" s="4">
        <v>5751</v>
      </c>
      <c r="B5756" s="6" t="str">
        <f>"201511035975"</f>
        <v>201511035975</v>
      </c>
    </row>
    <row r="5757" spans="1:2">
      <c r="A5757" s="4">
        <v>5752</v>
      </c>
      <c r="B5757" s="6" t="str">
        <f>"201511036002"</f>
        <v>201511036002</v>
      </c>
    </row>
    <row r="5758" spans="1:2">
      <c r="A5758" s="4">
        <v>5753</v>
      </c>
      <c r="B5758" s="6" t="str">
        <f>"201511036036"</f>
        <v>201511036036</v>
      </c>
    </row>
    <row r="5759" spans="1:2">
      <c r="A5759" s="4">
        <v>5754</v>
      </c>
      <c r="B5759" s="6" t="str">
        <f>"201511036037"</f>
        <v>201511036037</v>
      </c>
    </row>
    <row r="5760" spans="1:2">
      <c r="A5760" s="4">
        <v>5755</v>
      </c>
      <c r="B5760" s="6" t="str">
        <f>"201511036087"</f>
        <v>201511036087</v>
      </c>
    </row>
    <row r="5761" spans="1:2">
      <c r="A5761" s="4">
        <v>5756</v>
      </c>
      <c r="B5761" s="6" t="str">
        <f>"201511036088"</f>
        <v>201511036088</v>
      </c>
    </row>
    <row r="5762" spans="1:2">
      <c r="A5762" s="4">
        <v>5757</v>
      </c>
      <c r="B5762" s="6" t="str">
        <f>"201511036098"</f>
        <v>201511036098</v>
      </c>
    </row>
    <row r="5763" spans="1:2">
      <c r="A5763" s="4">
        <v>5758</v>
      </c>
      <c r="B5763" s="6" t="str">
        <f>"201511036106"</f>
        <v>201511036106</v>
      </c>
    </row>
    <row r="5764" spans="1:2">
      <c r="A5764" s="4">
        <v>5759</v>
      </c>
      <c r="B5764" s="6" t="str">
        <f>"201511036109"</f>
        <v>201511036109</v>
      </c>
    </row>
    <row r="5765" spans="1:2">
      <c r="A5765" s="4">
        <v>5760</v>
      </c>
      <c r="B5765" s="6" t="str">
        <f>"201511036110"</f>
        <v>201511036110</v>
      </c>
    </row>
    <row r="5766" spans="1:2">
      <c r="A5766" s="4">
        <v>5761</v>
      </c>
      <c r="B5766" s="6" t="str">
        <f>"201511036112"</f>
        <v>201511036112</v>
      </c>
    </row>
    <row r="5767" spans="1:2">
      <c r="A5767" s="4">
        <v>5762</v>
      </c>
      <c r="B5767" s="6" t="str">
        <f>"201511036127"</f>
        <v>201511036127</v>
      </c>
    </row>
    <row r="5768" spans="1:2">
      <c r="A5768" s="4">
        <v>5763</v>
      </c>
      <c r="B5768" s="6" t="str">
        <f>"201511036129"</f>
        <v>201511036129</v>
      </c>
    </row>
    <row r="5769" spans="1:2">
      <c r="A5769" s="4">
        <v>5764</v>
      </c>
      <c r="B5769" s="6" t="str">
        <f>"201511036155"</f>
        <v>201511036155</v>
      </c>
    </row>
    <row r="5770" spans="1:2">
      <c r="A5770" s="4">
        <v>5765</v>
      </c>
      <c r="B5770" s="6" t="str">
        <f>"201511036175"</f>
        <v>201511036175</v>
      </c>
    </row>
    <row r="5771" spans="1:2">
      <c r="A5771" s="4">
        <v>5766</v>
      </c>
      <c r="B5771" s="6" t="str">
        <f>"201511036195"</f>
        <v>201511036195</v>
      </c>
    </row>
    <row r="5772" spans="1:2">
      <c r="A5772" s="4">
        <v>5767</v>
      </c>
      <c r="B5772" s="6" t="str">
        <f>"201511036223"</f>
        <v>201511036223</v>
      </c>
    </row>
    <row r="5773" spans="1:2">
      <c r="A5773" s="4">
        <v>5768</v>
      </c>
      <c r="B5773" s="6" t="str">
        <f>"201511036225"</f>
        <v>201511036225</v>
      </c>
    </row>
    <row r="5774" spans="1:2">
      <c r="A5774" s="4">
        <v>5769</v>
      </c>
      <c r="B5774" s="6" t="str">
        <f>"201511036228"</f>
        <v>201511036228</v>
      </c>
    </row>
    <row r="5775" spans="1:2">
      <c r="A5775" s="4">
        <v>5770</v>
      </c>
      <c r="B5775" s="6" t="str">
        <f>"201511036278"</f>
        <v>201511036278</v>
      </c>
    </row>
    <row r="5776" spans="1:2">
      <c r="A5776" s="4">
        <v>5771</v>
      </c>
      <c r="B5776" s="6" t="str">
        <f>"201511036327"</f>
        <v>201511036327</v>
      </c>
    </row>
    <row r="5777" spans="1:2">
      <c r="A5777" s="4">
        <v>5772</v>
      </c>
      <c r="B5777" s="6" t="str">
        <f>"201511036334"</f>
        <v>201511036334</v>
      </c>
    </row>
    <row r="5778" spans="1:2">
      <c r="A5778" s="4">
        <v>5773</v>
      </c>
      <c r="B5778" s="6" t="str">
        <f>"201511036362"</f>
        <v>201511036362</v>
      </c>
    </row>
    <row r="5779" spans="1:2">
      <c r="A5779" s="4">
        <v>5774</v>
      </c>
      <c r="B5779" s="6" t="str">
        <f>"201511036368"</f>
        <v>201511036368</v>
      </c>
    </row>
    <row r="5780" spans="1:2">
      <c r="A5780" s="4">
        <v>5775</v>
      </c>
      <c r="B5780" s="6" t="str">
        <f>"201511036382"</f>
        <v>201511036382</v>
      </c>
    </row>
    <row r="5781" spans="1:2">
      <c r="A5781" s="4">
        <v>5776</v>
      </c>
      <c r="B5781" s="6" t="str">
        <f>"201511036385"</f>
        <v>201511036385</v>
      </c>
    </row>
    <row r="5782" spans="1:2">
      <c r="A5782" s="4">
        <v>5777</v>
      </c>
      <c r="B5782" s="6" t="str">
        <f>"201511036390"</f>
        <v>201511036390</v>
      </c>
    </row>
    <row r="5783" spans="1:2">
      <c r="A5783" s="4">
        <v>5778</v>
      </c>
      <c r="B5783" s="6" t="str">
        <f>"201511036407"</f>
        <v>201511036407</v>
      </c>
    </row>
    <row r="5784" spans="1:2">
      <c r="A5784" s="4">
        <v>5779</v>
      </c>
      <c r="B5784" s="6" t="str">
        <f>"201511036428"</f>
        <v>201511036428</v>
      </c>
    </row>
    <row r="5785" spans="1:2">
      <c r="A5785" s="4">
        <v>5780</v>
      </c>
      <c r="B5785" s="6" t="str">
        <f>"201511036444"</f>
        <v>201511036444</v>
      </c>
    </row>
    <row r="5786" spans="1:2">
      <c r="A5786" s="4">
        <v>5781</v>
      </c>
      <c r="B5786" s="6" t="str">
        <f>"201511036479"</f>
        <v>201511036479</v>
      </c>
    </row>
    <row r="5787" spans="1:2">
      <c r="A5787" s="4">
        <v>5782</v>
      </c>
      <c r="B5787" s="6" t="str">
        <f>"201511036482"</f>
        <v>201511036482</v>
      </c>
    </row>
    <row r="5788" spans="1:2">
      <c r="A5788" s="4">
        <v>5783</v>
      </c>
      <c r="B5788" s="6" t="str">
        <f>"201511036495"</f>
        <v>201511036495</v>
      </c>
    </row>
    <row r="5789" spans="1:2">
      <c r="A5789" s="4">
        <v>5784</v>
      </c>
      <c r="B5789" s="6" t="str">
        <f>"201511036504"</f>
        <v>201511036504</v>
      </c>
    </row>
    <row r="5790" spans="1:2">
      <c r="A5790" s="4">
        <v>5785</v>
      </c>
      <c r="B5790" s="6" t="str">
        <f>"201511036518"</f>
        <v>201511036518</v>
      </c>
    </row>
    <row r="5791" spans="1:2">
      <c r="A5791" s="4">
        <v>5786</v>
      </c>
      <c r="B5791" s="6" t="str">
        <f>"201511036545"</f>
        <v>201511036545</v>
      </c>
    </row>
    <row r="5792" spans="1:2">
      <c r="A5792" s="4">
        <v>5787</v>
      </c>
      <c r="B5792" s="6" t="str">
        <f>"201511036593"</f>
        <v>201511036593</v>
      </c>
    </row>
    <row r="5793" spans="1:2">
      <c r="A5793" s="4">
        <v>5788</v>
      </c>
      <c r="B5793" s="6" t="str">
        <f>"201511036598"</f>
        <v>201511036598</v>
      </c>
    </row>
    <row r="5794" spans="1:2">
      <c r="A5794" s="4">
        <v>5789</v>
      </c>
      <c r="B5794" s="6" t="str">
        <f>"201511036601"</f>
        <v>201511036601</v>
      </c>
    </row>
    <row r="5795" spans="1:2">
      <c r="A5795" s="4">
        <v>5790</v>
      </c>
      <c r="B5795" s="6" t="str">
        <f>"201511036618"</f>
        <v>201511036618</v>
      </c>
    </row>
    <row r="5796" spans="1:2">
      <c r="A5796" s="4">
        <v>5791</v>
      </c>
      <c r="B5796" s="6" t="str">
        <f>"201511036619"</f>
        <v>201511036619</v>
      </c>
    </row>
    <row r="5797" spans="1:2">
      <c r="A5797" s="4">
        <v>5792</v>
      </c>
      <c r="B5797" s="6" t="str">
        <f>"201511036623"</f>
        <v>201511036623</v>
      </c>
    </row>
    <row r="5798" spans="1:2">
      <c r="A5798" s="4">
        <v>5793</v>
      </c>
      <c r="B5798" s="6" t="str">
        <f>"201511036633"</f>
        <v>201511036633</v>
      </c>
    </row>
    <row r="5799" spans="1:2">
      <c r="A5799" s="4">
        <v>5794</v>
      </c>
      <c r="B5799" s="6" t="str">
        <f>"201511036660"</f>
        <v>201511036660</v>
      </c>
    </row>
    <row r="5800" spans="1:2">
      <c r="A5800" s="4">
        <v>5795</v>
      </c>
      <c r="B5800" s="6" t="str">
        <f>"201511036662"</f>
        <v>201511036662</v>
      </c>
    </row>
    <row r="5801" spans="1:2">
      <c r="A5801" s="4">
        <v>5796</v>
      </c>
      <c r="B5801" s="6" t="str">
        <f>"201511036667"</f>
        <v>201511036667</v>
      </c>
    </row>
    <row r="5802" spans="1:2">
      <c r="A5802" s="4">
        <v>5797</v>
      </c>
      <c r="B5802" s="6" t="str">
        <f>"201511036668"</f>
        <v>201511036668</v>
      </c>
    </row>
    <row r="5803" spans="1:2">
      <c r="A5803" s="4">
        <v>5798</v>
      </c>
      <c r="B5803" s="6" t="str">
        <f>"201511036690"</f>
        <v>201511036690</v>
      </c>
    </row>
    <row r="5804" spans="1:2">
      <c r="A5804" s="4">
        <v>5799</v>
      </c>
      <c r="B5804" s="6" t="str">
        <f>"201511036695"</f>
        <v>201511036695</v>
      </c>
    </row>
    <row r="5805" spans="1:2">
      <c r="A5805" s="4">
        <v>5800</v>
      </c>
      <c r="B5805" s="6" t="str">
        <f>"201511036711"</f>
        <v>201511036711</v>
      </c>
    </row>
    <row r="5806" spans="1:2">
      <c r="A5806" s="4">
        <v>5801</v>
      </c>
      <c r="B5806" s="6" t="str">
        <f>"201511036729"</f>
        <v>201511036729</v>
      </c>
    </row>
    <row r="5807" spans="1:2">
      <c r="A5807" s="4">
        <v>5802</v>
      </c>
      <c r="B5807" s="6" t="str">
        <f>"201511036771"</f>
        <v>201511036771</v>
      </c>
    </row>
    <row r="5808" spans="1:2">
      <c r="A5808" s="4">
        <v>5803</v>
      </c>
      <c r="B5808" s="6" t="str">
        <f>"201511036818"</f>
        <v>201511036818</v>
      </c>
    </row>
    <row r="5809" spans="1:2">
      <c r="A5809" s="4">
        <v>5804</v>
      </c>
      <c r="B5809" s="6" t="str">
        <f>"201511036822"</f>
        <v>201511036822</v>
      </c>
    </row>
    <row r="5810" spans="1:2">
      <c r="A5810" s="4">
        <v>5805</v>
      </c>
      <c r="B5810" s="6" t="str">
        <f>"201511036826"</f>
        <v>201511036826</v>
      </c>
    </row>
    <row r="5811" spans="1:2">
      <c r="A5811" s="4">
        <v>5806</v>
      </c>
      <c r="B5811" s="6" t="str">
        <f>"201511036836"</f>
        <v>201511036836</v>
      </c>
    </row>
    <row r="5812" spans="1:2">
      <c r="A5812" s="4">
        <v>5807</v>
      </c>
      <c r="B5812" s="6" t="str">
        <f>"201511036837"</f>
        <v>201511036837</v>
      </c>
    </row>
    <row r="5813" spans="1:2">
      <c r="A5813" s="4">
        <v>5808</v>
      </c>
      <c r="B5813" s="6" t="str">
        <f>"201511036873"</f>
        <v>201511036873</v>
      </c>
    </row>
    <row r="5814" spans="1:2">
      <c r="A5814" s="4">
        <v>5809</v>
      </c>
      <c r="B5814" s="6" t="str">
        <f>"201511036908"</f>
        <v>201511036908</v>
      </c>
    </row>
    <row r="5815" spans="1:2">
      <c r="A5815" s="4">
        <v>5810</v>
      </c>
      <c r="B5815" s="6" t="str">
        <f>"201511036910"</f>
        <v>201511036910</v>
      </c>
    </row>
    <row r="5816" spans="1:2">
      <c r="A5816" s="4">
        <v>5811</v>
      </c>
      <c r="B5816" s="6" t="str">
        <f>"201511036950"</f>
        <v>201511036950</v>
      </c>
    </row>
    <row r="5817" spans="1:2">
      <c r="A5817" s="4">
        <v>5812</v>
      </c>
      <c r="B5817" s="6" t="str">
        <f>"201511036951"</f>
        <v>201511036951</v>
      </c>
    </row>
    <row r="5818" spans="1:2">
      <c r="A5818" s="4">
        <v>5813</v>
      </c>
      <c r="B5818" s="6" t="str">
        <f>"201511036974"</f>
        <v>201511036974</v>
      </c>
    </row>
    <row r="5819" spans="1:2">
      <c r="A5819" s="4">
        <v>5814</v>
      </c>
      <c r="B5819" s="6" t="str">
        <f>"201511037000"</f>
        <v>201511037000</v>
      </c>
    </row>
    <row r="5820" spans="1:2">
      <c r="A5820" s="4">
        <v>5815</v>
      </c>
      <c r="B5820" s="6" t="str">
        <f>"201511037039"</f>
        <v>201511037039</v>
      </c>
    </row>
    <row r="5821" spans="1:2">
      <c r="A5821" s="4">
        <v>5816</v>
      </c>
      <c r="B5821" s="6" t="str">
        <f>"201511037064"</f>
        <v>201511037064</v>
      </c>
    </row>
    <row r="5822" spans="1:2">
      <c r="A5822" s="4">
        <v>5817</v>
      </c>
      <c r="B5822" s="6" t="str">
        <f>"201511037075"</f>
        <v>201511037075</v>
      </c>
    </row>
    <row r="5823" spans="1:2">
      <c r="A5823" s="4">
        <v>5818</v>
      </c>
      <c r="B5823" s="6" t="str">
        <f>"201511037081"</f>
        <v>201511037081</v>
      </c>
    </row>
    <row r="5824" spans="1:2">
      <c r="A5824" s="4">
        <v>5819</v>
      </c>
      <c r="B5824" s="6" t="str">
        <f>"201511037082"</f>
        <v>201511037082</v>
      </c>
    </row>
    <row r="5825" spans="1:2">
      <c r="A5825" s="4">
        <v>5820</v>
      </c>
      <c r="B5825" s="6" t="str">
        <f>"201511037087"</f>
        <v>201511037087</v>
      </c>
    </row>
    <row r="5826" spans="1:2">
      <c r="A5826" s="4">
        <v>5821</v>
      </c>
      <c r="B5826" s="6" t="str">
        <f>"201511037106"</f>
        <v>201511037106</v>
      </c>
    </row>
    <row r="5827" spans="1:2">
      <c r="A5827" s="4">
        <v>5822</v>
      </c>
      <c r="B5827" s="6" t="str">
        <f>"201511037122"</f>
        <v>201511037122</v>
      </c>
    </row>
    <row r="5828" spans="1:2">
      <c r="A5828" s="4">
        <v>5823</v>
      </c>
      <c r="B5828" s="6" t="str">
        <f>"201511037150"</f>
        <v>201511037150</v>
      </c>
    </row>
    <row r="5829" spans="1:2">
      <c r="A5829" s="4">
        <v>5824</v>
      </c>
      <c r="B5829" s="6" t="str">
        <f>"201511037151"</f>
        <v>201511037151</v>
      </c>
    </row>
    <row r="5830" spans="1:2">
      <c r="A5830" s="4">
        <v>5825</v>
      </c>
      <c r="B5830" s="6" t="str">
        <f>"201511037190"</f>
        <v>201511037190</v>
      </c>
    </row>
    <row r="5831" spans="1:2">
      <c r="A5831" s="4">
        <v>5826</v>
      </c>
      <c r="B5831" s="6" t="str">
        <f>"201511037204"</f>
        <v>201511037204</v>
      </c>
    </row>
    <row r="5832" spans="1:2">
      <c r="A5832" s="4">
        <v>5827</v>
      </c>
      <c r="B5832" s="6" t="str">
        <f>"201511037212"</f>
        <v>201511037212</v>
      </c>
    </row>
    <row r="5833" spans="1:2">
      <c r="A5833" s="4">
        <v>5828</v>
      </c>
      <c r="B5833" s="6" t="str">
        <f>"201511037218"</f>
        <v>201511037218</v>
      </c>
    </row>
    <row r="5834" spans="1:2">
      <c r="A5834" s="4">
        <v>5829</v>
      </c>
      <c r="B5834" s="6" t="str">
        <f>"201511037220"</f>
        <v>201511037220</v>
      </c>
    </row>
    <row r="5835" spans="1:2">
      <c r="A5835" s="4">
        <v>5830</v>
      </c>
      <c r="B5835" s="6" t="str">
        <f>"201511037239"</f>
        <v>201511037239</v>
      </c>
    </row>
    <row r="5836" spans="1:2">
      <c r="A5836" s="4">
        <v>5831</v>
      </c>
      <c r="B5836" s="6" t="str">
        <f>"201511037259"</f>
        <v>201511037259</v>
      </c>
    </row>
    <row r="5837" spans="1:2">
      <c r="A5837" s="4">
        <v>5832</v>
      </c>
      <c r="B5837" s="6" t="str">
        <f>"201511037267"</f>
        <v>201511037267</v>
      </c>
    </row>
    <row r="5838" spans="1:2">
      <c r="A5838" s="4">
        <v>5833</v>
      </c>
      <c r="B5838" s="6" t="str">
        <f>"201511037389"</f>
        <v>201511037389</v>
      </c>
    </row>
    <row r="5839" spans="1:2">
      <c r="A5839" s="4">
        <v>5834</v>
      </c>
      <c r="B5839" s="6" t="str">
        <f>"201511037401"</f>
        <v>201511037401</v>
      </c>
    </row>
    <row r="5840" spans="1:2">
      <c r="A5840" s="4">
        <v>5835</v>
      </c>
      <c r="B5840" s="6" t="str">
        <f>"201511037403"</f>
        <v>201511037403</v>
      </c>
    </row>
    <row r="5841" spans="1:2">
      <c r="A5841" s="4">
        <v>5836</v>
      </c>
      <c r="B5841" s="6" t="str">
        <f>"201511037410"</f>
        <v>201511037410</v>
      </c>
    </row>
    <row r="5842" spans="1:2">
      <c r="A5842" s="4">
        <v>5837</v>
      </c>
      <c r="B5842" s="6" t="str">
        <f>"201511037415"</f>
        <v>201511037415</v>
      </c>
    </row>
    <row r="5843" spans="1:2">
      <c r="A5843" s="4">
        <v>5838</v>
      </c>
      <c r="B5843" s="6" t="str">
        <f>"201511037421"</f>
        <v>201511037421</v>
      </c>
    </row>
    <row r="5844" spans="1:2">
      <c r="A5844" s="4">
        <v>5839</v>
      </c>
      <c r="B5844" s="6" t="str">
        <f>"201511037423"</f>
        <v>201511037423</v>
      </c>
    </row>
    <row r="5845" spans="1:2">
      <c r="A5845" s="4">
        <v>5840</v>
      </c>
      <c r="B5845" s="6" t="str">
        <f>"201511037445"</f>
        <v>201511037445</v>
      </c>
    </row>
    <row r="5846" spans="1:2">
      <c r="A5846" s="4">
        <v>5841</v>
      </c>
      <c r="B5846" s="6" t="str">
        <f>"201511037453"</f>
        <v>201511037453</v>
      </c>
    </row>
    <row r="5847" spans="1:2">
      <c r="A5847" s="4">
        <v>5842</v>
      </c>
      <c r="B5847" s="6" t="str">
        <f>"201511037509"</f>
        <v>201511037509</v>
      </c>
    </row>
    <row r="5848" spans="1:2">
      <c r="A5848" s="4">
        <v>5843</v>
      </c>
      <c r="B5848" s="6" t="str">
        <f>"201511037512"</f>
        <v>201511037512</v>
      </c>
    </row>
    <row r="5849" spans="1:2">
      <c r="A5849" s="4">
        <v>5844</v>
      </c>
      <c r="B5849" s="6" t="str">
        <f>"201511037522"</f>
        <v>201511037522</v>
      </c>
    </row>
    <row r="5850" spans="1:2">
      <c r="A5850" s="4">
        <v>5845</v>
      </c>
      <c r="B5850" s="6" t="str">
        <f>"201511037542"</f>
        <v>201511037542</v>
      </c>
    </row>
    <row r="5851" spans="1:2">
      <c r="A5851" s="4">
        <v>5846</v>
      </c>
      <c r="B5851" s="6" t="str">
        <f>"201511037549"</f>
        <v>201511037549</v>
      </c>
    </row>
    <row r="5852" spans="1:2">
      <c r="A5852" s="4">
        <v>5847</v>
      </c>
      <c r="B5852" s="6" t="str">
        <f>"201511037553"</f>
        <v>201511037553</v>
      </c>
    </row>
    <row r="5853" spans="1:2">
      <c r="A5853" s="4">
        <v>5848</v>
      </c>
      <c r="B5853" s="6" t="str">
        <f>"201511037575"</f>
        <v>201511037575</v>
      </c>
    </row>
    <row r="5854" spans="1:2">
      <c r="A5854" s="4">
        <v>5849</v>
      </c>
      <c r="B5854" s="6" t="str">
        <f>"201511037606"</f>
        <v>201511037606</v>
      </c>
    </row>
    <row r="5855" spans="1:2">
      <c r="A5855" s="4">
        <v>5850</v>
      </c>
      <c r="B5855" s="6" t="str">
        <f>"201511037617"</f>
        <v>201511037617</v>
      </c>
    </row>
    <row r="5856" spans="1:2">
      <c r="A5856" s="4">
        <v>5851</v>
      </c>
      <c r="B5856" s="6" t="str">
        <f>"201511037623"</f>
        <v>201511037623</v>
      </c>
    </row>
    <row r="5857" spans="1:2">
      <c r="A5857" s="4">
        <v>5852</v>
      </c>
      <c r="B5857" s="6" t="str">
        <f>"201511037632"</f>
        <v>201511037632</v>
      </c>
    </row>
    <row r="5858" spans="1:2">
      <c r="A5858" s="4">
        <v>5853</v>
      </c>
      <c r="B5858" s="6" t="str">
        <f>"201511037641"</f>
        <v>201511037641</v>
      </c>
    </row>
    <row r="5859" spans="1:2">
      <c r="A5859" s="4">
        <v>5854</v>
      </c>
      <c r="B5859" s="6" t="str">
        <f>"201511037656"</f>
        <v>201511037656</v>
      </c>
    </row>
    <row r="5860" spans="1:2">
      <c r="A5860" s="4">
        <v>5855</v>
      </c>
      <c r="B5860" s="6" t="str">
        <f>"201511037675"</f>
        <v>201511037675</v>
      </c>
    </row>
    <row r="5861" spans="1:2">
      <c r="A5861" s="4">
        <v>5856</v>
      </c>
      <c r="B5861" s="6" t="str">
        <f>"201511037709"</f>
        <v>201511037709</v>
      </c>
    </row>
    <row r="5862" spans="1:2">
      <c r="A5862" s="4">
        <v>5857</v>
      </c>
      <c r="B5862" s="6" t="str">
        <f>"201511037713"</f>
        <v>201511037713</v>
      </c>
    </row>
    <row r="5863" spans="1:2">
      <c r="A5863" s="4">
        <v>5858</v>
      </c>
      <c r="B5863" s="6" t="str">
        <f>"201511037742"</f>
        <v>201511037742</v>
      </c>
    </row>
    <row r="5864" spans="1:2">
      <c r="A5864" s="4">
        <v>5859</v>
      </c>
      <c r="B5864" s="6" t="str">
        <f>"201511037759"</f>
        <v>201511037759</v>
      </c>
    </row>
    <row r="5865" spans="1:2">
      <c r="A5865" s="4">
        <v>5860</v>
      </c>
      <c r="B5865" s="6" t="str">
        <f>"201511037781"</f>
        <v>201511037781</v>
      </c>
    </row>
    <row r="5866" spans="1:2">
      <c r="A5866" s="4">
        <v>5861</v>
      </c>
      <c r="B5866" s="6" t="str">
        <f>"201511037789"</f>
        <v>201511037789</v>
      </c>
    </row>
    <row r="5867" spans="1:2">
      <c r="A5867" s="4">
        <v>5862</v>
      </c>
      <c r="B5867" s="6" t="str">
        <f>"201511037806"</f>
        <v>201511037806</v>
      </c>
    </row>
    <row r="5868" spans="1:2">
      <c r="A5868" s="4">
        <v>5863</v>
      </c>
      <c r="B5868" s="6" t="str">
        <f>"201511037812"</f>
        <v>201511037812</v>
      </c>
    </row>
    <row r="5869" spans="1:2">
      <c r="A5869" s="4">
        <v>5864</v>
      </c>
      <c r="B5869" s="6" t="str">
        <f>"201511037821"</f>
        <v>201511037821</v>
      </c>
    </row>
    <row r="5870" spans="1:2">
      <c r="A5870" s="4">
        <v>5865</v>
      </c>
      <c r="B5870" s="6" t="str">
        <f>"201511037857"</f>
        <v>201511037857</v>
      </c>
    </row>
    <row r="5871" spans="1:2">
      <c r="A5871" s="4">
        <v>5866</v>
      </c>
      <c r="B5871" s="6" t="str">
        <f>"201511037866"</f>
        <v>201511037866</v>
      </c>
    </row>
    <row r="5872" spans="1:2">
      <c r="A5872" s="4">
        <v>5867</v>
      </c>
      <c r="B5872" s="6" t="str">
        <f>"201511037882"</f>
        <v>201511037882</v>
      </c>
    </row>
    <row r="5873" spans="1:2">
      <c r="A5873" s="4">
        <v>5868</v>
      </c>
      <c r="B5873" s="6" t="str">
        <f>"201511037914"</f>
        <v>201511037914</v>
      </c>
    </row>
    <row r="5874" spans="1:2">
      <c r="A5874" s="4">
        <v>5869</v>
      </c>
      <c r="B5874" s="6" t="str">
        <f>"201511037919"</f>
        <v>201511037919</v>
      </c>
    </row>
    <row r="5875" spans="1:2">
      <c r="A5875" s="4">
        <v>5870</v>
      </c>
      <c r="B5875" s="6" t="str">
        <f>"201511037937"</f>
        <v>201511037937</v>
      </c>
    </row>
    <row r="5876" spans="1:2">
      <c r="A5876" s="4">
        <v>5871</v>
      </c>
      <c r="B5876" s="6" t="str">
        <f>"201511037941"</f>
        <v>201511037941</v>
      </c>
    </row>
    <row r="5877" spans="1:2">
      <c r="A5877" s="4">
        <v>5872</v>
      </c>
      <c r="B5877" s="6" t="str">
        <f>"201511037977"</f>
        <v>201511037977</v>
      </c>
    </row>
    <row r="5878" spans="1:2">
      <c r="A5878" s="4">
        <v>5873</v>
      </c>
      <c r="B5878" s="6" t="str">
        <f>"201511037988"</f>
        <v>201511037988</v>
      </c>
    </row>
    <row r="5879" spans="1:2">
      <c r="A5879" s="4">
        <v>5874</v>
      </c>
      <c r="B5879" s="6" t="str">
        <f>"201511038010"</f>
        <v>201511038010</v>
      </c>
    </row>
    <row r="5880" spans="1:2">
      <c r="A5880" s="4">
        <v>5875</v>
      </c>
      <c r="B5880" s="6" t="str">
        <f>"201511038039"</f>
        <v>201511038039</v>
      </c>
    </row>
    <row r="5881" spans="1:2">
      <c r="A5881" s="4">
        <v>5876</v>
      </c>
      <c r="B5881" s="6" t="str">
        <f>"201511038063"</f>
        <v>201511038063</v>
      </c>
    </row>
    <row r="5882" spans="1:2">
      <c r="A5882" s="4">
        <v>5877</v>
      </c>
      <c r="B5882" s="6" t="str">
        <f>"201511038066"</f>
        <v>201511038066</v>
      </c>
    </row>
    <row r="5883" spans="1:2">
      <c r="A5883" s="4">
        <v>5878</v>
      </c>
      <c r="B5883" s="6" t="str">
        <f>"201511038067"</f>
        <v>201511038067</v>
      </c>
    </row>
    <row r="5884" spans="1:2">
      <c r="A5884" s="4">
        <v>5879</v>
      </c>
      <c r="B5884" s="6" t="str">
        <f>"201511038083"</f>
        <v>201511038083</v>
      </c>
    </row>
    <row r="5885" spans="1:2">
      <c r="A5885" s="4">
        <v>5880</v>
      </c>
      <c r="B5885" s="6" t="str">
        <f>"201511038102"</f>
        <v>201511038102</v>
      </c>
    </row>
    <row r="5886" spans="1:2">
      <c r="A5886" s="4">
        <v>5881</v>
      </c>
      <c r="B5886" s="6" t="str">
        <f>"201511038137"</f>
        <v>201511038137</v>
      </c>
    </row>
    <row r="5887" spans="1:2">
      <c r="A5887" s="4">
        <v>5882</v>
      </c>
      <c r="B5887" s="6" t="str">
        <f>"201511038152"</f>
        <v>201511038152</v>
      </c>
    </row>
    <row r="5888" spans="1:2">
      <c r="A5888" s="4">
        <v>5883</v>
      </c>
      <c r="B5888" s="6" t="str">
        <f>"201511038159"</f>
        <v>201511038159</v>
      </c>
    </row>
    <row r="5889" spans="1:2">
      <c r="A5889" s="4">
        <v>5884</v>
      </c>
      <c r="B5889" s="6" t="str">
        <f>"201511038175"</f>
        <v>201511038175</v>
      </c>
    </row>
    <row r="5890" spans="1:2">
      <c r="A5890" s="4">
        <v>5885</v>
      </c>
      <c r="B5890" s="6" t="str">
        <f>"201511038183"</f>
        <v>201511038183</v>
      </c>
    </row>
    <row r="5891" spans="1:2">
      <c r="A5891" s="4">
        <v>5886</v>
      </c>
      <c r="B5891" s="6" t="str">
        <f>"201511038193"</f>
        <v>201511038193</v>
      </c>
    </row>
    <row r="5892" spans="1:2">
      <c r="A5892" s="4">
        <v>5887</v>
      </c>
      <c r="B5892" s="6" t="str">
        <f>"201511038206"</f>
        <v>201511038206</v>
      </c>
    </row>
    <row r="5893" spans="1:2">
      <c r="A5893" s="4">
        <v>5888</v>
      </c>
      <c r="B5893" s="6" t="str">
        <f>"201511038218"</f>
        <v>201511038218</v>
      </c>
    </row>
    <row r="5894" spans="1:2">
      <c r="A5894" s="4">
        <v>5889</v>
      </c>
      <c r="B5894" s="6" t="str">
        <f>"201511038226"</f>
        <v>201511038226</v>
      </c>
    </row>
    <row r="5895" spans="1:2">
      <c r="A5895" s="4">
        <v>5890</v>
      </c>
      <c r="B5895" s="6" t="str">
        <f>"201511038257"</f>
        <v>201511038257</v>
      </c>
    </row>
    <row r="5896" spans="1:2">
      <c r="A5896" s="4">
        <v>5891</v>
      </c>
      <c r="B5896" s="6" t="str">
        <f>"201511038311"</f>
        <v>201511038311</v>
      </c>
    </row>
    <row r="5897" spans="1:2">
      <c r="A5897" s="4">
        <v>5892</v>
      </c>
      <c r="B5897" s="6" t="str">
        <f>"201511038320"</f>
        <v>201511038320</v>
      </c>
    </row>
    <row r="5898" spans="1:2">
      <c r="A5898" s="4">
        <v>5893</v>
      </c>
      <c r="B5898" s="6" t="str">
        <f>"201511038331"</f>
        <v>201511038331</v>
      </c>
    </row>
    <row r="5899" spans="1:2">
      <c r="A5899" s="4">
        <v>5894</v>
      </c>
      <c r="B5899" s="6" t="str">
        <f>"201511038334"</f>
        <v>201511038334</v>
      </c>
    </row>
    <row r="5900" spans="1:2">
      <c r="A5900" s="4">
        <v>5895</v>
      </c>
      <c r="B5900" s="6" t="str">
        <f>"201511038345"</f>
        <v>201511038345</v>
      </c>
    </row>
    <row r="5901" spans="1:2">
      <c r="A5901" s="4">
        <v>5896</v>
      </c>
      <c r="B5901" s="6" t="str">
        <f>"201511038382"</f>
        <v>201511038382</v>
      </c>
    </row>
    <row r="5902" spans="1:2">
      <c r="A5902" s="4">
        <v>5897</v>
      </c>
      <c r="B5902" s="6" t="str">
        <f>"201511038385"</f>
        <v>201511038385</v>
      </c>
    </row>
    <row r="5903" spans="1:2">
      <c r="A5903" s="4">
        <v>5898</v>
      </c>
      <c r="B5903" s="6" t="str">
        <f>"201511038396"</f>
        <v>201511038396</v>
      </c>
    </row>
    <row r="5904" spans="1:2">
      <c r="A5904" s="4">
        <v>5899</v>
      </c>
      <c r="B5904" s="6" t="str">
        <f>"201511038415"</f>
        <v>201511038415</v>
      </c>
    </row>
    <row r="5905" spans="1:2">
      <c r="A5905" s="4">
        <v>5900</v>
      </c>
      <c r="B5905" s="6" t="str">
        <f>"201511038434"</f>
        <v>201511038434</v>
      </c>
    </row>
    <row r="5906" spans="1:2">
      <c r="A5906" s="4">
        <v>5901</v>
      </c>
      <c r="B5906" s="6" t="str">
        <f>"201511038443"</f>
        <v>201511038443</v>
      </c>
    </row>
    <row r="5907" spans="1:2">
      <c r="A5907" s="4">
        <v>5902</v>
      </c>
      <c r="B5907" s="6" t="str">
        <f>"201511038469"</f>
        <v>201511038469</v>
      </c>
    </row>
    <row r="5908" spans="1:2">
      <c r="A5908" s="4">
        <v>5903</v>
      </c>
      <c r="B5908" s="6" t="str">
        <f>"201511038470"</f>
        <v>201511038470</v>
      </c>
    </row>
    <row r="5909" spans="1:2">
      <c r="A5909" s="4">
        <v>5904</v>
      </c>
      <c r="B5909" s="6" t="str">
        <f>"201511038483"</f>
        <v>201511038483</v>
      </c>
    </row>
    <row r="5910" spans="1:2">
      <c r="A5910" s="4">
        <v>5905</v>
      </c>
      <c r="B5910" s="6" t="str">
        <f>"201511038510"</f>
        <v>201511038510</v>
      </c>
    </row>
    <row r="5911" spans="1:2">
      <c r="A5911" s="4">
        <v>5906</v>
      </c>
      <c r="B5911" s="6" t="str">
        <f>"201511038514"</f>
        <v>201511038514</v>
      </c>
    </row>
    <row r="5912" spans="1:2">
      <c r="A5912" s="4">
        <v>5907</v>
      </c>
      <c r="B5912" s="6" t="str">
        <f>"201511038518"</f>
        <v>201511038518</v>
      </c>
    </row>
    <row r="5913" spans="1:2">
      <c r="A5913" s="4">
        <v>5908</v>
      </c>
      <c r="B5913" s="6" t="str">
        <f>"201511038531"</f>
        <v>201511038531</v>
      </c>
    </row>
    <row r="5914" spans="1:2">
      <c r="A5914" s="4">
        <v>5909</v>
      </c>
      <c r="B5914" s="6" t="str">
        <f>"201511038535"</f>
        <v>201511038535</v>
      </c>
    </row>
    <row r="5915" spans="1:2">
      <c r="A5915" s="4">
        <v>5910</v>
      </c>
      <c r="B5915" s="6" t="str">
        <f>"201511038550"</f>
        <v>201511038550</v>
      </c>
    </row>
    <row r="5916" spans="1:2">
      <c r="A5916" s="4">
        <v>5911</v>
      </c>
      <c r="B5916" s="6" t="str">
        <f>"201511038587"</f>
        <v>201511038587</v>
      </c>
    </row>
    <row r="5917" spans="1:2">
      <c r="A5917" s="4">
        <v>5912</v>
      </c>
      <c r="B5917" s="6" t="str">
        <f>"201511038600"</f>
        <v>201511038600</v>
      </c>
    </row>
    <row r="5918" spans="1:2">
      <c r="A5918" s="4">
        <v>5913</v>
      </c>
      <c r="B5918" s="6" t="str">
        <f>"201511038620"</f>
        <v>201511038620</v>
      </c>
    </row>
    <row r="5919" spans="1:2">
      <c r="A5919" s="4">
        <v>5914</v>
      </c>
      <c r="B5919" s="6" t="str">
        <f>"201511038622"</f>
        <v>201511038622</v>
      </c>
    </row>
    <row r="5920" spans="1:2">
      <c r="A5920" s="4">
        <v>5915</v>
      </c>
      <c r="B5920" s="6" t="str">
        <f>"201511038632"</f>
        <v>201511038632</v>
      </c>
    </row>
    <row r="5921" spans="1:2">
      <c r="A5921" s="4">
        <v>5916</v>
      </c>
      <c r="B5921" s="6" t="str">
        <f>"201511038652"</f>
        <v>201511038652</v>
      </c>
    </row>
    <row r="5922" spans="1:2">
      <c r="A5922" s="4">
        <v>5917</v>
      </c>
      <c r="B5922" s="6" t="str">
        <f>"201511038672"</f>
        <v>201511038672</v>
      </c>
    </row>
    <row r="5923" spans="1:2">
      <c r="A5923" s="4">
        <v>5918</v>
      </c>
      <c r="B5923" s="6" t="str">
        <f>"201511038686"</f>
        <v>201511038686</v>
      </c>
    </row>
    <row r="5924" spans="1:2">
      <c r="A5924" s="4">
        <v>5919</v>
      </c>
      <c r="B5924" s="6" t="str">
        <f>"201511038692"</f>
        <v>201511038692</v>
      </c>
    </row>
    <row r="5925" spans="1:2">
      <c r="A5925" s="4">
        <v>5920</v>
      </c>
      <c r="B5925" s="6" t="str">
        <f>"201511038738"</f>
        <v>201511038738</v>
      </c>
    </row>
    <row r="5926" spans="1:2">
      <c r="A5926" s="4">
        <v>5921</v>
      </c>
      <c r="B5926" s="6" t="str">
        <f>"201511038754"</f>
        <v>201511038754</v>
      </c>
    </row>
    <row r="5927" spans="1:2">
      <c r="A5927" s="4">
        <v>5922</v>
      </c>
      <c r="B5927" s="6" t="str">
        <f>"201511038792"</f>
        <v>201511038792</v>
      </c>
    </row>
    <row r="5928" spans="1:2">
      <c r="A5928" s="4">
        <v>5923</v>
      </c>
      <c r="B5928" s="6" t="str">
        <f>"201511038834"</f>
        <v>201511038834</v>
      </c>
    </row>
    <row r="5929" spans="1:2">
      <c r="A5929" s="4">
        <v>5924</v>
      </c>
      <c r="B5929" s="6" t="str">
        <f>"201511038844"</f>
        <v>201511038844</v>
      </c>
    </row>
    <row r="5930" spans="1:2">
      <c r="A5930" s="4">
        <v>5925</v>
      </c>
      <c r="B5930" s="6" t="str">
        <f>"201511038846"</f>
        <v>201511038846</v>
      </c>
    </row>
    <row r="5931" spans="1:2">
      <c r="A5931" s="4">
        <v>5926</v>
      </c>
      <c r="B5931" s="6" t="str">
        <f>"201511038864"</f>
        <v>201511038864</v>
      </c>
    </row>
    <row r="5932" spans="1:2">
      <c r="A5932" s="4">
        <v>5927</v>
      </c>
      <c r="B5932" s="6" t="str">
        <f>"201511038892"</f>
        <v>201511038892</v>
      </c>
    </row>
    <row r="5933" spans="1:2">
      <c r="A5933" s="4">
        <v>5928</v>
      </c>
      <c r="B5933" s="6" t="str">
        <f>"201511038915"</f>
        <v>201511038915</v>
      </c>
    </row>
    <row r="5934" spans="1:2">
      <c r="A5934" s="4">
        <v>5929</v>
      </c>
      <c r="B5934" s="6" t="str">
        <f>"201511038942"</f>
        <v>201511038942</v>
      </c>
    </row>
    <row r="5935" spans="1:2">
      <c r="A5935" s="4">
        <v>5930</v>
      </c>
      <c r="B5935" s="6" t="str">
        <f>"201511038992"</f>
        <v>201511038992</v>
      </c>
    </row>
    <row r="5936" spans="1:2">
      <c r="A5936" s="4">
        <v>5931</v>
      </c>
      <c r="B5936" s="6" t="str">
        <f>"201511039005"</f>
        <v>201511039005</v>
      </c>
    </row>
    <row r="5937" spans="1:2">
      <c r="A5937" s="4">
        <v>5932</v>
      </c>
      <c r="B5937" s="6" t="str">
        <f>"201511039008"</f>
        <v>201511039008</v>
      </c>
    </row>
    <row r="5938" spans="1:2">
      <c r="A5938" s="4">
        <v>5933</v>
      </c>
      <c r="B5938" s="6" t="str">
        <f>"201511039059"</f>
        <v>201511039059</v>
      </c>
    </row>
    <row r="5939" spans="1:2">
      <c r="A5939" s="4">
        <v>5934</v>
      </c>
      <c r="B5939" s="6" t="str">
        <f>"201511039122"</f>
        <v>201511039122</v>
      </c>
    </row>
    <row r="5940" spans="1:2">
      <c r="A5940" s="4">
        <v>5935</v>
      </c>
      <c r="B5940" s="6" t="str">
        <f>"201511039152"</f>
        <v>201511039152</v>
      </c>
    </row>
    <row r="5941" spans="1:2">
      <c r="A5941" s="4">
        <v>5936</v>
      </c>
      <c r="B5941" s="6" t="str">
        <f>"201511039205"</f>
        <v>201511039205</v>
      </c>
    </row>
    <row r="5942" spans="1:2">
      <c r="A5942" s="4">
        <v>5937</v>
      </c>
      <c r="B5942" s="6" t="str">
        <f>"201511039237"</f>
        <v>201511039237</v>
      </c>
    </row>
    <row r="5943" spans="1:2">
      <c r="A5943" s="4">
        <v>5938</v>
      </c>
      <c r="B5943" s="6" t="str">
        <f>"201511039267"</f>
        <v>201511039267</v>
      </c>
    </row>
    <row r="5944" spans="1:2">
      <c r="A5944" s="4">
        <v>5939</v>
      </c>
      <c r="B5944" s="6" t="str">
        <f>"201511039289"</f>
        <v>201511039289</v>
      </c>
    </row>
    <row r="5945" spans="1:2">
      <c r="A5945" s="4">
        <v>5940</v>
      </c>
      <c r="B5945" s="6" t="str">
        <f>"201511039301"</f>
        <v>201511039301</v>
      </c>
    </row>
    <row r="5946" spans="1:2">
      <c r="A5946" s="4">
        <v>5941</v>
      </c>
      <c r="B5946" s="6" t="str">
        <f>"201511039316"</f>
        <v>201511039316</v>
      </c>
    </row>
    <row r="5947" spans="1:2">
      <c r="A5947" s="4">
        <v>5942</v>
      </c>
      <c r="B5947" s="6" t="str">
        <f>"201511039321"</f>
        <v>201511039321</v>
      </c>
    </row>
    <row r="5948" spans="1:2">
      <c r="A5948" s="4">
        <v>5943</v>
      </c>
      <c r="B5948" s="6" t="str">
        <f>"201511039338"</f>
        <v>201511039338</v>
      </c>
    </row>
    <row r="5949" spans="1:2">
      <c r="A5949" s="4">
        <v>5944</v>
      </c>
      <c r="B5949" s="6" t="str">
        <f>"201511039383"</f>
        <v>201511039383</v>
      </c>
    </row>
    <row r="5950" spans="1:2">
      <c r="A5950" s="4">
        <v>5945</v>
      </c>
      <c r="B5950" s="6" t="str">
        <f>"201511039397"</f>
        <v>201511039397</v>
      </c>
    </row>
    <row r="5951" spans="1:2">
      <c r="A5951" s="4">
        <v>5946</v>
      </c>
      <c r="B5951" s="6" t="str">
        <f>"201511039406"</f>
        <v>201511039406</v>
      </c>
    </row>
    <row r="5952" spans="1:2">
      <c r="A5952" s="4">
        <v>5947</v>
      </c>
      <c r="B5952" s="6" t="str">
        <f>"201511039417"</f>
        <v>201511039417</v>
      </c>
    </row>
    <row r="5953" spans="1:2">
      <c r="A5953" s="4">
        <v>5948</v>
      </c>
      <c r="B5953" s="6" t="str">
        <f>"201511039436"</f>
        <v>201511039436</v>
      </c>
    </row>
    <row r="5954" spans="1:2">
      <c r="A5954" s="4">
        <v>5949</v>
      </c>
      <c r="B5954" s="6" t="str">
        <f>"201511039440"</f>
        <v>201511039440</v>
      </c>
    </row>
    <row r="5955" spans="1:2">
      <c r="A5955" s="4">
        <v>5950</v>
      </c>
      <c r="B5955" s="6" t="str">
        <f>"201511039479"</f>
        <v>201511039479</v>
      </c>
    </row>
    <row r="5956" spans="1:2">
      <c r="A5956" s="4">
        <v>5951</v>
      </c>
      <c r="B5956" s="6" t="str">
        <f>"201511039523"</f>
        <v>201511039523</v>
      </c>
    </row>
    <row r="5957" spans="1:2">
      <c r="A5957" s="4">
        <v>5952</v>
      </c>
      <c r="B5957" s="6" t="str">
        <f>"201511039560"</f>
        <v>201511039560</v>
      </c>
    </row>
    <row r="5958" spans="1:2">
      <c r="A5958" s="4">
        <v>5953</v>
      </c>
      <c r="B5958" s="6" t="str">
        <f>"201511039570"</f>
        <v>201511039570</v>
      </c>
    </row>
    <row r="5959" spans="1:2">
      <c r="A5959" s="4">
        <v>5954</v>
      </c>
      <c r="B5959" s="6" t="str">
        <f>"201511039572"</f>
        <v>201511039572</v>
      </c>
    </row>
    <row r="5960" spans="1:2">
      <c r="A5960" s="4">
        <v>5955</v>
      </c>
      <c r="B5960" s="6" t="str">
        <f>"201511039603"</f>
        <v>201511039603</v>
      </c>
    </row>
    <row r="5961" spans="1:2">
      <c r="A5961" s="4">
        <v>5956</v>
      </c>
      <c r="B5961" s="6" t="str">
        <f>"201511039626"</f>
        <v>201511039626</v>
      </c>
    </row>
    <row r="5962" spans="1:2">
      <c r="A5962" s="4">
        <v>5957</v>
      </c>
      <c r="B5962" s="6" t="str">
        <f>"201511039631"</f>
        <v>201511039631</v>
      </c>
    </row>
    <row r="5963" spans="1:2">
      <c r="A5963" s="4">
        <v>5958</v>
      </c>
      <c r="B5963" s="6" t="str">
        <f>"201511039643"</f>
        <v>201511039643</v>
      </c>
    </row>
    <row r="5964" spans="1:2">
      <c r="A5964" s="4">
        <v>5959</v>
      </c>
      <c r="B5964" s="6" t="str">
        <f>"201511039651"</f>
        <v>201511039651</v>
      </c>
    </row>
    <row r="5965" spans="1:2">
      <c r="A5965" s="4">
        <v>5960</v>
      </c>
      <c r="B5965" s="6" t="str">
        <f>"201511039675"</f>
        <v>201511039675</v>
      </c>
    </row>
    <row r="5966" spans="1:2">
      <c r="A5966" s="4">
        <v>5961</v>
      </c>
      <c r="B5966" s="6" t="str">
        <f>"201511039677"</f>
        <v>201511039677</v>
      </c>
    </row>
    <row r="5967" spans="1:2">
      <c r="A5967" s="4">
        <v>5962</v>
      </c>
      <c r="B5967" s="6" t="str">
        <f>"201511039688"</f>
        <v>201511039688</v>
      </c>
    </row>
    <row r="5968" spans="1:2">
      <c r="A5968" s="4">
        <v>5963</v>
      </c>
      <c r="B5968" s="6" t="str">
        <f>"201511039726"</f>
        <v>201511039726</v>
      </c>
    </row>
    <row r="5969" spans="1:2">
      <c r="A5969" s="4">
        <v>5964</v>
      </c>
      <c r="B5969" s="6" t="str">
        <f>"201511039751"</f>
        <v>201511039751</v>
      </c>
    </row>
    <row r="5970" spans="1:2">
      <c r="A5970" s="4">
        <v>5965</v>
      </c>
      <c r="B5970" s="6" t="str">
        <f>"201511039753"</f>
        <v>201511039753</v>
      </c>
    </row>
    <row r="5971" spans="1:2">
      <c r="A5971" s="4">
        <v>5966</v>
      </c>
      <c r="B5971" s="6" t="str">
        <f>"201511039763"</f>
        <v>201511039763</v>
      </c>
    </row>
    <row r="5972" spans="1:2">
      <c r="A5972" s="4">
        <v>5967</v>
      </c>
      <c r="B5972" s="6" t="str">
        <f>"201511039783"</f>
        <v>201511039783</v>
      </c>
    </row>
    <row r="5973" spans="1:2">
      <c r="A5973" s="4">
        <v>5968</v>
      </c>
      <c r="B5973" s="6" t="str">
        <f>"201511039787"</f>
        <v>201511039787</v>
      </c>
    </row>
    <row r="5974" spans="1:2">
      <c r="A5974" s="4">
        <v>5969</v>
      </c>
      <c r="B5974" s="6" t="str">
        <f>"201511039792"</f>
        <v>201511039792</v>
      </c>
    </row>
    <row r="5975" spans="1:2">
      <c r="A5975" s="4">
        <v>5970</v>
      </c>
      <c r="B5975" s="6" t="str">
        <f>"201511039811"</f>
        <v>201511039811</v>
      </c>
    </row>
    <row r="5976" spans="1:2">
      <c r="A5976" s="4">
        <v>5971</v>
      </c>
      <c r="B5976" s="6" t="str">
        <f>"201511039819"</f>
        <v>201511039819</v>
      </c>
    </row>
    <row r="5977" spans="1:2">
      <c r="A5977" s="4">
        <v>5972</v>
      </c>
      <c r="B5977" s="6" t="str">
        <f>"201511039844"</f>
        <v>201511039844</v>
      </c>
    </row>
    <row r="5978" spans="1:2">
      <c r="A5978" s="4">
        <v>5973</v>
      </c>
      <c r="B5978" s="6" t="str">
        <f>"201511039847"</f>
        <v>201511039847</v>
      </c>
    </row>
    <row r="5979" spans="1:2">
      <c r="A5979" s="4">
        <v>5974</v>
      </c>
      <c r="B5979" s="6" t="str">
        <f>"201511039852"</f>
        <v>201511039852</v>
      </c>
    </row>
    <row r="5980" spans="1:2">
      <c r="A5980" s="4">
        <v>5975</v>
      </c>
      <c r="B5980" s="6" t="str">
        <f>"201511039879"</f>
        <v>201511039879</v>
      </c>
    </row>
    <row r="5981" spans="1:2">
      <c r="A5981" s="4">
        <v>5976</v>
      </c>
      <c r="B5981" s="6" t="str">
        <f>"201511039896"</f>
        <v>201511039896</v>
      </c>
    </row>
    <row r="5982" spans="1:2">
      <c r="A5982" s="4">
        <v>5977</v>
      </c>
      <c r="B5982" s="6" t="str">
        <f>"201511039947"</f>
        <v>201511039947</v>
      </c>
    </row>
    <row r="5983" spans="1:2">
      <c r="A5983" s="4">
        <v>5978</v>
      </c>
      <c r="B5983" s="6" t="str">
        <f>"201511039954"</f>
        <v>201511039954</v>
      </c>
    </row>
    <row r="5984" spans="1:2">
      <c r="A5984" s="4">
        <v>5979</v>
      </c>
      <c r="B5984" s="6" t="str">
        <f>"201511039962"</f>
        <v>201511039962</v>
      </c>
    </row>
    <row r="5985" spans="1:2">
      <c r="A5985" s="4">
        <v>5980</v>
      </c>
      <c r="B5985" s="6" t="str">
        <f>"201511039974"</f>
        <v>201511039974</v>
      </c>
    </row>
    <row r="5986" spans="1:2">
      <c r="A5986" s="4">
        <v>5981</v>
      </c>
      <c r="B5986" s="6" t="str">
        <f>"201511039982"</f>
        <v>201511039982</v>
      </c>
    </row>
    <row r="5987" spans="1:2">
      <c r="A5987" s="4">
        <v>5982</v>
      </c>
      <c r="B5987" s="6" t="str">
        <f>"201511040002"</f>
        <v>201511040002</v>
      </c>
    </row>
    <row r="5988" spans="1:2">
      <c r="A5988" s="4">
        <v>5983</v>
      </c>
      <c r="B5988" s="6" t="str">
        <f>"201511040012"</f>
        <v>201511040012</v>
      </c>
    </row>
    <row r="5989" spans="1:2">
      <c r="A5989" s="4">
        <v>5984</v>
      </c>
      <c r="B5989" s="6" t="str">
        <f>"201511040017"</f>
        <v>201511040017</v>
      </c>
    </row>
    <row r="5990" spans="1:2">
      <c r="A5990" s="4">
        <v>5985</v>
      </c>
      <c r="B5990" s="6" t="str">
        <f>"201511040031"</f>
        <v>201511040031</v>
      </c>
    </row>
    <row r="5991" spans="1:2">
      <c r="A5991" s="4">
        <v>5986</v>
      </c>
      <c r="B5991" s="6" t="str">
        <f>"201511040088"</f>
        <v>201511040088</v>
      </c>
    </row>
    <row r="5992" spans="1:2">
      <c r="A5992" s="4">
        <v>5987</v>
      </c>
      <c r="B5992" s="6" t="str">
        <f>"201511040097"</f>
        <v>201511040097</v>
      </c>
    </row>
    <row r="5993" spans="1:2">
      <c r="A5993" s="4">
        <v>5988</v>
      </c>
      <c r="B5993" s="6" t="str">
        <f>"201511040098"</f>
        <v>201511040098</v>
      </c>
    </row>
    <row r="5994" spans="1:2">
      <c r="A5994" s="4">
        <v>5989</v>
      </c>
      <c r="B5994" s="6" t="str">
        <f>"201511040137"</f>
        <v>201511040137</v>
      </c>
    </row>
    <row r="5995" spans="1:2">
      <c r="A5995" s="4">
        <v>5990</v>
      </c>
      <c r="B5995" s="6" t="str">
        <f>"201511040147"</f>
        <v>201511040147</v>
      </c>
    </row>
    <row r="5996" spans="1:2">
      <c r="A5996" s="4">
        <v>5991</v>
      </c>
      <c r="B5996" s="6" t="str">
        <f>"201511040148"</f>
        <v>201511040148</v>
      </c>
    </row>
    <row r="5997" spans="1:2">
      <c r="A5997" s="4">
        <v>5992</v>
      </c>
      <c r="B5997" s="6" t="str">
        <f>"201511040172"</f>
        <v>201511040172</v>
      </c>
    </row>
    <row r="5998" spans="1:2">
      <c r="A5998" s="4">
        <v>5993</v>
      </c>
      <c r="B5998" s="6" t="str">
        <f>"201511040215"</f>
        <v>201511040215</v>
      </c>
    </row>
    <row r="5999" spans="1:2">
      <c r="A5999" s="4">
        <v>5994</v>
      </c>
      <c r="B5999" s="6" t="str">
        <f>"201511040235"</f>
        <v>201511040235</v>
      </c>
    </row>
    <row r="6000" spans="1:2">
      <c r="A6000" s="4">
        <v>5995</v>
      </c>
      <c r="B6000" s="6" t="str">
        <f>"201511040238"</f>
        <v>201511040238</v>
      </c>
    </row>
    <row r="6001" spans="1:2">
      <c r="A6001" s="4">
        <v>5996</v>
      </c>
      <c r="B6001" s="6" t="str">
        <f>"201511040257"</f>
        <v>201511040257</v>
      </c>
    </row>
    <row r="6002" spans="1:2">
      <c r="A6002" s="4">
        <v>5997</v>
      </c>
      <c r="B6002" s="6" t="str">
        <f>"201511040273"</f>
        <v>201511040273</v>
      </c>
    </row>
    <row r="6003" spans="1:2">
      <c r="A6003" s="4">
        <v>5998</v>
      </c>
      <c r="B6003" s="6" t="str">
        <f>"201511040289"</f>
        <v>201511040289</v>
      </c>
    </row>
    <row r="6004" spans="1:2">
      <c r="A6004" s="4">
        <v>5999</v>
      </c>
      <c r="B6004" s="6" t="str">
        <f>"201511040327"</f>
        <v>201511040327</v>
      </c>
    </row>
    <row r="6005" spans="1:2">
      <c r="A6005" s="4">
        <v>6000</v>
      </c>
      <c r="B6005" s="6" t="str">
        <f>"201511040330"</f>
        <v>201511040330</v>
      </c>
    </row>
    <row r="6006" spans="1:2">
      <c r="A6006" s="4">
        <v>6001</v>
      </c>
      <c r="B6006" s="6" t="str">
        <f>"201511040339"</f>
        <v>201511040339</v>
      </c>
    </row>
    <row r="6007" spans="1:2">
      <c r="A6007" s="4">
        <v>6002</v>
      </c>
      <c r="B6007" s="6" t="str">
        <f>"201511040353"</f>
        <v>201511040353</v>
      </c>
    </row>
    <row r="6008" spans="1:2">
      <c r="A6008" s="4">
        <v>6003</v>
      </c>
      <c r="B6008" s="6" t="str">
        <f>"201511040374"</f>
        <v>201511040374</v>
      </c>
    </row>
    <row r="6009" spans="1:2">
      <c r="A6009" s="4">
        <v>6004</v>
      </c>
      <c r="B6009" s="6" t="str">
        <f>"201511040466"</f>
        <v>201511040466</v>
      </c>
    </row>
    <row r="6010" spans="1:2">
      <c r="A6010" s="4">
        <v>6005</v>
      </c>
      <c r="B6010" s="6" t="str">
        <f>"201511040467"</f>
        <v>201511040467</v>
      </c>
    </row>
    <row r="6011" spans="1:2">
      <c r="A6011" s="4">
        <v>6006</v>
      </c>
      <c r="B6011" s="6" t="str">
        <f>"201511040479"</f>
        <v>201511040479</v>
      </c>
    </row>
    <row r="6012" spans="1:2">
      <c r="A6012" s="4">
        <v>6007</v>
      </c>
      <c r="B6012" s="6" t="str">
        <f>"201511040488"</f>
        <v>201511040488</v>
      </c>
    </row>
    <row r="6013" spans="1:2">
      <c r="A6013" s="4">
        <v>6008</v>
      </c>
      <c r="B6013" s="6" t="str">
        <f>"201511040504"</f>
        <v>201511040504</v>
      </c>
    </row>
    <row r="6014" spans="1:2">
      <c r="A6014" s="4">
        <v>6009</v>
      </c>
      <c r="B6014" s="6" t="str">
        <f>"201511040506"</f>
        <v>201511040506</v>
      </c>
    </row>
    <row r="6015" spans="1:2">
      <c r="A6015" s="4">
        <v>6010</v>
      </c>
      <c r="B6015" s="6" t="str">
        <f>"201511040566"</f>
        <v>201511040566</v>
      </c>
    </row>
    <row r="6016" spans="1:2">
      <c r="A6016" s="4">
        <v>6011</v>
      </c>
      <c r="B6016" s="6" t="str">
        <f>"201511040615"</f>
        <v>201511040615</v>
      </c>
    </row>
    <row r="6017" spans="1:2">
      <c r="A6017" s="4">
        <v>6012</v>
      </c>
      <c r="B6017" s="6" t="str">
        <f>"201511040624"</f>
        <v>201511040624</v>
      </c>
    </row>
    <row r="6018" spans="1:2">
      <c r="A6018" s="4">
        <v>6013</v>
      </c>
      <c r="B6018" s="6" t="str">
        <f>"201511040625"</f>
        <v>201511040625</v>
      </c>
    </row>
    <row r="6019" spans="1:2">
      <c r="A6019" s="4">
        <v>6014</v>
      </c>
      <c r="B6019" s="6" t="str">
        <f>"201511040626"</f>
        <v>201511040626</v>
      </c>
    </row>
    <row r="6020" spans="1:2">
      <c r="A6020" s="4">
        <v>6015</v>
      </c>
      <c r="B6020" s="6" t="str">
        <f>"201511040641"</f>
        <v>201511040641</v>
      </c>
    </row>
    <row r="6021" spans="1:2">
      <c r="A6021" s="4">
        <v>6016</v>
      </c>
      <c r="B6021" s="6" t="str">
        <f>"201511040786"</f>
        <v>201511040786</v>
      </c>
    </row>
    <row r="6022" spans="1:2">
      <c r="A6022" s="4">
        <v>6017</v>
      </c>
      <c r="B6022" s="6" t="str">
        <f>"201511040855"</f>
        <v>201511040855</v>
      </c>
    </row>
    <row r="6023" spans="1:2">
      <c r="A6023" s="4">
        <v>6018</v>
      </c>
      <c r="B6023" s="6" t="str">
        <f>"201511040857"</f>
        <v>201511040857</v>
      </c>
    </row>
    <row r="6024" spans="1:2">
      <c r="A6024" s="4">
        <v>6019</v>
      </c>
      <c r="B6024" s="6" t="str">
        <f>"201511040860"</f>
        <v>201511040860</v>
      </c>
    </row>
    <row r="6025" spans="1:2">
      <c r="A6025" s="4">
        <v>6020</v>
      </c>
      <c r="B6025" s="6" t="str">
        <f>"201511040901"</f>
        <v>201511040901</v>
      </c>
    </row>
    <row r="6026" spans="1:2">
      <c r="A6026" s="4">
        <v>6021</v>
      </c>
      <c r="B6026" s="6" t="str">
        <f>"201511040902"</f>
        <v>201511040902</v>
      </c>
    </row>
    <row r="6027" spans="1:2">
      <c r="A6027" s="4">
        <v>6022</v>
      </c>
      <c r="B6027" s="6" t="str">
        <f>"201511040906"</f>
        <v>201511040906</v>
      </c>
    </row>
    <row r="6028" spans="1:2">
      <c r="A6028" s="4">
        <v>6023</v>
      </c>
      <c r="B6028" s="6" t="str">
        <f>"201511040917"</f>
        <v>201511040917</v>
      </c>
    </row>
    <row r="6029" spans="1:2">
      <c r="A6029" s="4">
        <v>6024</v>
      </c>
      <c r="B6029" s="6" t="str">
        <f>"201511040923"</f>
        <v>201511040923</v>
      </c>
    </row>
    <row r="6030" spans="1:2">
      <c r="A6030" s="4">
        <v>6025</v>
      </c>
      <c r="B6030" s="6" t="str">
        <f>"201511040958"</f>
        <v>201511040958</v>
      </c>
    </row>
    <row r="6031" spans="1:2">
      <c r="A6031" s="4">
        <v>6026</v>
      </c>
      <c r="B6031" s="6" t="str">
        <f>"201511040964"</f>
        <v>201511040964</v>
      </c>
    </row>
    <row r="6032" spans="1:2">
      <c r="A6032" s="4">
        <v>6027</v>
      </c>
      <c r="B6032" s="6" t="str">
        <f>"201511040974"</f>
        <v>201511040974</v>
      </c>
    </row>
    <row r="6033" spans="1:2">
      <c r="A6033" s="4">
        <v>6028</v>
      </c>
      <c r="B6033" s="6" t="str">
        <f>"201511040997"</f>
        <v>201511040997</v>
      </c>
    </row>
    <row r="6034" spans="1:2">
      <c r="A6034" s="4">
        <v>6029</v>
      </c>
      <c r="B6034" s="6" t="str">
        <f>"201511041010"</f>
        <v>201511041010</v>
      </c>
    </row>
    <row r="6035" spans="1:2">
      <c r="A6035" s="4">
        <v>6030</v>
      </c>
      <c r="B6035" s="6" t="str">
        <f>"201511041012"</f>
        <v>201511041012</v>
      </c>
    </row>
    <row r="6036" spans="1:2">
      <c r="A6036" s="4">
        <v>6031</v>
      </c>
      <c r="B6036" s="6" t="str">
        <f>"201511041033"</f>
        <v>201511041033</v>
      </c>
    </row>
    <row r="6037" spans="1:2">
      <c r="A6037" s="4">
        <v>6032</v>
      </c>
      <c r="B6037" s="6" t="str">
        <f>"201511041057"</f>
        <v>201511041057</v>
      </c>
    </row>
    <row r="6038" spans="1:2">
      <c r="A6038" s="4">
        <v>6033</v>
      </c>
      <c r="B6038" s="6" t="str">
        <f>"201511041059"</f>
        <v>201511041059</v>
      </c>
    </row>
    <row r="6039" spans="1:2">
      <c r="A6039" s="4">
        <v>6034</v>
      </c>
      <c r="B6039" s="6" t="str">
        <f>"201511041074"</f>
        <v>201511041074</v>
      </c>
    </row>
    <row r="6040" spans="1:2">
      <c r="A6040" s="4">
        <v>6035</v>
      </c>
      <c r="B6040" s="6" t="str">
        <f>"201511041094"</f>
        <v>201511041094</v>
      </c>
    </row>
    <row r="6041" spans="1:2">
      <c r="A6041" s="4">
        <v>6036</v>
      </c>
      <c r="B6041" s="6" t="str">
        <f>"201511041104"</f>
        <v>201511041104</v>
      </c>
    </row>
    <row r="6042" spans="1:2">
      <c r="A6042" s="4">
        <v>6037</v>
      </c>
      <c r="B6042" s="6" t="str">
        <f>"201511041112"</f>
        <v>201511041112</v>
      </c>
    </row>
    <row r="6043" spans="1:2">
      <c r="A6043" s="4">
        <v>6038</v>
      </c>
      <c r="B6043" s="6" t="str">
        <f>"201511041121"</f>
        <v>201511041121</v>
      </c>
    </row>
    <row r="6044" spans="1:2">
      <c r="A6044" s="4">
        <v>6039</v>
      </c>
      <c r="B6044" s="6" t="str">
        <f>"201511041159"</f>
        <v>201511041159</v>
      </c>
    </row>
    <row r="6045" spans="1:2">
      <c r="A6045" s="4">
        <v>6040</v>
      </c>
      <c r="B6045" s="6" t="str">
        <f>"201511041161"</f>
        <v>201511041161</v>
      </c>
    </row>
    <row r="6046" spans="1:2">
      <c r="A6046" s="4">
        <v>6041</v>
      </c>
      <c r="B6046" s="6" t="str">
        <f>"201511041200"</f>
        <v>201511041200</v>
      </c>
    </row>
    <row r="6047" spans="1:2">
      <c r="A6047" s="4">
        <v>6042</v>
      </c>
      <c r="B6047" s="6" t="str">
        <f>"201511041225"</f>
        <v>201511041225</v>
      </c>
    </row>
    <row r="6048" spans="1:2">
      <c r="A6048" s="4">
        <v>6043</v>
      </c>
      <c r="B6048" s="6" t="str">
        <f>"201511041269"</f>
        <v>201511041269</v>
      </c>
    </row>
    <row r="6049" spans="1:2">
      <c r="A6049" s="4">
        <v>6044</v>
      </c>
      <c r="B6049" s="6" t="str">
        <f>"201511041271"</f>
        <v>201511041271</v>
      </c>
    </row>
    <row r="6050" spans="1:2">
      <c r="A6050" s="4">
        <v>6045</v>
      </c>
      <c r="B6050" s="6" t="str">
        <f>"201511041275"</f>
        <v>201511041275</v>
      </c>
    </row>
    <row r="6051" spans="1:2">
      <c r="A6051" s="4">
        <v>6046</v>
      </c>
      <c r="B6051" s="6" t="str">
        <f>"201511041282"</f>
        <v>201511041282</v>
      </c>
    </row>
    <row r="6052" spans="1:2">
      <c r="A6052" s="4">
        <v>6047</v>
      </c>
      <c r="B6052" s="6" t="str">
        <f>"201511041289"</f>
        <v>201511041289</v>
      </c>
    </row>
    <row r="6053" spans="1:2">
      <c r="A6053" s="4">
        <v>6048</v>
      </c>
      <c r="B6053" s="6" t="str">
        <f>"201511041291"</f>
        <v>201511041291</v>
      </c>
    </row>
    <row r="6054" spans="1:2">
      <c r="A6054" s="4">
        <v>6049</v>
      </c>
      <c r="B6054" s="6" t="str">
        <f>"201511041312"</f>
        <v>201511041312</v>
      </c>
    </row>
    <row r="6055" spans="1:2">
      <c r="A6055" s="4">
        <v>6050</v>
      </c>
      <c r="B6055" s="6" t="str">
        <f>"201511041332"</f>
        <v>201511041332</v>
      </c>
    </row>
    <row r="6056" spans="1:2">
      <c r="A6056" s="4">
        <v>6051</v>
      </c>
      <c r="B6056" s="6" t="str">
        <f>"201511041358"</f>
        <v>201511041358</v>
      </c>
    </row>
    <row r="6057" spans="1:2">
      <c r="A6057" s="4">
        <v>6052</v>
      </c>
      <c r="B6057" s="6" t="str">
        <f>"201511041372"</f>
        <v>201511041372</v>
      </c>
    </row>
    <row r="6058" spans="1:2">
      <c r="A6058" s="4">
        <v>6053</v>
      </c>
      <c r="B6058" s="6" t="str">
        <f>"201511041391"</f>
        <v>201511041391</v>
      </c>
    </row>
    <row r="6059" spans="1:2">
      <c r="A6059" s="4">
        <v>6054</v>
      </c>
      <c r="B6059" s="6" t="str">
        <f>"201511041415"</f>
        <v>201511041415</v>
      </c>
    </row>
    <row r="6060" spans="1:2">
      <c r="A6060" s="4">
        <v>6055</v>
      </c>
      <c r="B6060" s="6" t="str">
        <f>"201511041416"</f>
        <v>201511041416</v>
      </c>
    </row>
    <row r="6061" spans="1:2">
      <c r="A6061" s="4">
        <v>6056</v>
      </c>
      <c r="B6061" s="6" t="str">
        <f>"201511041431"</f>
        <v>201511041431</v>
      </c>
    </row>
    <row r="6062" spans="1:2">
      <c r="A6062" s="4">
        <v>6057</v>
      </c>
      <c r="B6062" s="6" t="str">
        <f>"201511041447"</f>
        <v>201511041447</v>
      </c>
    </row>
    <row r="6063" spans="1:2">
      <c r="A6063" s="4">
        <v>6058</v>
      </c>
      <c r="B6063" s="6" t="str">
        <f>"201511041459"</f>
        <v>201511041459</v>
      </c>
    </row>
    <row r="6064" spans="1:2">
      <c r="A6064" s="4">
        <v>6059</v>
      </c>
      <c r="B6064" s="6" t="str">
        <f>"201511041460"</f>
        <v>201511041460</v>
      </c>
    </row>
    <row r="6065" spans="1:2">
      <c r="A6065" s="4">
        <v>6060</v>
      </c>
      <c r="B6065" s="6" t="str">
        <f>"201511041470"</f>
        <v>201511041470</v>
      </c>
    </row>
    <row r="6066" spans="1:2">
      <c r="A6066" s="4">
        <v>6061</v>
      </c>
      <c r="B6066" s="6" t="str">
        <f>"201511041481"</f>
        <v>201511041481</v>
      </c>
    </row>
    <row r="6067" spans="1:2">
      <c r="A6067" s="4">
        <v>6062</v>
      </c>
      <c r="B6067" s="6" t="str">
        <f>"201511041502"</f>
        <v>201511041502</v>
      </c>
    </row>
    <row r="6068" spans="1:2">
      <c r="A6068" s="4">
        <v>6063</v>
      </c>
      <c r="B6068" s="6" t="str">
        <f>"201511041533"</f>
        <v>201511041533</v>
      </c>
    </row>
    <row r="6069" spans="1:2">
      <c r="A6069" s="4">
        <v>6064</v>
      </c>
      <c r="B6069" s="6" t="str">
        <f>"201511041534"</f>
        <v>201511041534</v>
      </c>
    </row>
    <row r="6070" spans="1:2">
      <c r="A6070" s="4">
        <v>6065</v>
      </c>
      <c r="B6070" s="6" t="str">
        <f>"201511041546"</f>
        <v>201511041546</v>
      </c>
    </row>
    <row r="6071" spans="1:2">
      <c r="A6071" s="4">
        <v>6066</v>
      </c>
      <c r="B6071" s="6" t="str">
        <f>"201511041551"</f>
        <v>201511041551</v>
      </c>
    </row>
    <row r="6072" spans="1:2">
      <c r="A6072" s="4">
        <v>6067</v>
      </c>
      <c r="B6072" s="6" t="str">
        <f>"201511041562"</f>
        <v>201511041562</v>
      </c>
    </row>
    <row r="6073" spans="1:2">
      <c r="A6073" s="4">
        <v>6068</v>
      </c>
      <c r="B6073" s="6" t="str">
        <f>"201511041587"</f>
        <v>201511041587</v>
      </c>
    </row>
    <row r="6074" spans="1:2">
      <c r="A6074" s="4">
        <v>6069</v>
      </c>
      <c r="B6074" s="6" t="str">
        <f>"201511041601"</f>
        <v>201511041601</v>
      </c>
    </row>
    <row r="6075" spans="1:2">
      <c r="A6075" s="4">
        <v>6070</v>
      </c>
      <c r="B6075" s="6" t="str">
        <f>"201511041619"</f>
        <v>201511041619</v>
      </c>
    </row>
    <row r="6076" spans="1:2">
      <c r="A6076" s="4">
        <v>6071</v>
      </c>
      <c r="B6076" s="6" t="str">
        <f>"201511041622"</f>
        <v>201511041622</v>
      </c>
    </row>
    <row r="6077" spans="1:2">
      <c r="A6077" s="4">
        <v>6072</v>
      </c>
      <c r="B6077" s="6" t="str">
        <f>"201511041624"</f>
        <v>201511041624</v>
      </c>
    </row>
    <row r="6078" spans="1:2">
      <c r="A6078" s="4">
        <v>6073</v>
      </c>
      <c r="B6078" s="6" t="str">
        <f>"201511041629"</f>
        <v>201511041629</v>
      </c>
    </row>
    <row r="6079" spans="1:2">
      <c r="A6079" s="4">
        <v>6074</v>
      </c>
      <c r="B6079" s="6" t="str">
        <f>"201511041644"</f>
        <v>201511041644</v>
      </c>
    </row>
    <row r="6080" spans="1:2">
      <c r="A6080" s="4">
        <v>6075</v>
      </c>
      <c r="B6080" s="6" t="str">
        <f>"201511041724"</f>
        <v>201511041724</v>
      </c>
    </row>
    <row r="6081" spans="1:2">
      <c r="A6081" s="4">
        <v>6076</v>
      </c>
      <c r="B6081" s="6" t="str">
        <f>"201511041739"</f>
        <v>201511041739</v>
      </c>
    </row>
    <row r="6082" spans="1:2">
      <c r="A6082" s="4">
        <v>6077</v>
      </c>
      <c r="B6082" s="6" t="str">
        <f>"201511041744"</f>
        <v>201511041744</v>
      </c>
    </row>
    <row r="6083" spans="1:2">
      <c r="A6083" s="4">
        <v>6078</v>
      </c>
      <c r="B6083" s="6" t="str">
        <f>"201511041762"</f>
        <v>201511041762</v>
      </c>
    </row>
    <row r="6084" spans="1:2">
      <c r="A6084" s="4">
        <v>6079</v>
      </c>
      <c r="B6084" s="6" t="str">
        <f>"201511041765"</f>
        <v>201511041765</v>
      </c>
    </row>
    <row r="6085" spans="1:2">
      <c r="A6085" s="4">
        <v>6080</v>
      </c>
      <c r="B6085" s="6" t="str">
        <f>"201511041797"</f>
        <v>201511041797</v>
      </c>
    </row>
    <row r="6086" spans="1:2">
      <c r="A6086" s="4">
        <v>6081</v>
      </c>
      <c r="B6086" s="6" t="str">
        <f>"201511041861"</f>
        <v>201511041861</v>
      </c>
    </row>
    <row r="6087" spans="1:2">
      <c r="A6087" s="4">
        <v>6082</v>
      </c>
      <c r="B6087" s="6" t="str">
        <f>"201511041864"</f>
        <v>201511041864</v>
      </c>
    </row>
    <row r="6088" spans="1:2">
      <c r="A6088" s="4">
        <v>6083</v>
      </c>
      <c r="B6088" s="6" t="str">
        <f>"201511041886"</f>
        <v>201511041886</v>
      </c>
    </row>
    <row r="6089" spans="1:2">
      <c r="A6089" s="4">
        <v>6084</v>
      </c>
      <c r="B6089" s="6" t="str">
        <f>"201511041888"</f>
        <v>201511041888</v>
      </c>
    </row>
    <row r="6090" spans="1:2">
      <c r="A6090" s="4">
        <v>6085</v>
      </c>
      <c r="B6090" s="6" t="str">
        <f>"201511041892"</f>
        <v>201511041892</v>
      </c>
    </row>
    <row r="6091" spans="1:2">
      <c r="A6091" s="4">
        <v>6086</v>
      </c>
      <c r="B6091" s="6" t="str">
        <f>"201511041897"</f>
        <v>201511041897</v>
      </c>
    </row>
    <row r="6092" spans="1:2">
      <c r="A6092" s="4">
        <v>6087</v>
      </c>
      <c r="B6092" s="6" t="str">
        <f>"201511041927"</f>
        <v>201511041927</v>
      </c>
    </row>
    <row r="6093" spans="1:2">
      <c r="A6093" s="4">
        <v>6088</v>
      </c>
      <c r="B6093" s="6" t="str">
        <f>"201511041935"</f>
        <v>201511041935</v>
      </c>
    </row>
    <row r="6094" spans="1:2">
      <c r="A6094" s="4">
        <v>6089</v>
      </c>
      <c r="B6094" s="6" t="str">
        <f>"201511041941"</f>
        <v>201511041941</v>
      </c>
    </row>
    <row r="6095" spans="1:2">
      <c r="A6095" s="4">
        <v>6090</v>
      </c>
      <c r="B6095" s="6" t="str">
        <f>"201511041943"</f>
        <v>201511041943</v>
      </c>
    </row>
    <row r="6096" spans="1:2">
      <c r="A6096" s="4">
        <v>6091</v>
      </c>
      <c r="B6096" s="6" t="str">
        <f>"201511041965"</f>
        <v>201511041965</v>
      </c>
    </row>
    <row r="6097" spans="1:2">
      <c r="A6097" s="4">
        <v>6092</v>
      </c>
      <c r="B6097" s="6" t="str">
        <f>"201511041968"</f>
        <v>201511041968</v>
      </c>
    </row>
    <row r="6098" spans="1:2">
      <c r="A6098" s="4">
        <v>6093</v>
      </c>
      <c r="B6098" s="6" t="str">
        <f>"201511041987"</f>
        <v>201511041987</v>
      </c>
    </row>
    <row r="6099" spans="1:2">
      <c r="A6099" s="4">
        <v>6094</v>
      </c>
      <c r="B6099" s="6" t="str">
        <f>"201511041994"</f>
        <v>201511041994</v>
      </c>
    </row>
    <row r="6100" spans="1:2">
      <c r="A6100" s="4">
        <v>6095</v>
      </c>
      <c r="B6100" s="6" t="str">
        <f>"201511042003"</f>
        <v>201511042003</v>
      </c>
    </row>
    <row r="6101" spans="1:2">
      <c r="A6101" s="4">
        <v>6096</v>
      </c>
      <c r="B6101" s="6" t="str">
        <f>"201511042004"</f>
        <v>201511042004</v>
      </c>
    </row>
    <row r="6102" spans="1:2">
      <c r="A6102" s="4">
        <v>6097</v>
      </c>
      <c r="B6102" s="6" t="str">
        <f>"201511042028"</f>
        <v>201511042028</v>
      </c>
    </row>
    <row r="6103" spans="1:2">
      <c r="A6103" s="4">
        <v>6098</v>
      </c>
      <c r="B6103" s="6" t="str">
        <f>"201511042032"</f>
        <v>201511042032</v>
      </c>
    </row>
    <row r="6104" spans="1:2">
      <c r="A6104" s="4">
        <v>6099</v>
      </c>
      <c r="B6104" s="6" t="str">
        <f>"201511042060"</f>
        <v>201511042060</v>
      </c>
    </row>
    <row r="6105" spans="1:2">
      <c r="A6105" s="4">
        <v>6100</v>
      </c>
      <c r="B6105" s="6" t="str">
        <f>"201511042071"</f>
        <v>201511042071</v>
      </c>
    </row>
    <row r="6106" spans="1:2">
      <c r="A6106" s="4">
        <v>6101</v>
      </c>
      <c r="B6106" s="6" t="str">
        <f>"201511042091"</f>
        <v>201511042091</v>
      </c>
    </row>
    <row r="6107" spans="1:2">
      <c r="A6107" s="4">
        <v>6102</v>
      </c>
      <c r="B6107" s="6" t="str">
        <f>"201511042128"</f>
        <v>201511042128</v>
      </c>
    </row>
    <row r="6108" spans="1:2">
      <c r="A6108" s="4">
        <v>6103</v>
      </c>
      <c r="B6108" s="6" t="str">
        <f>"201511042141"</f>
        <v>201511042141</v>
      </c>
    </row>
    <row r="6109" spans="1:2">
      <c r="A6109" s="4">
        <v>6104</v>
      </c>
      <c r="B6109" s="6" t="str">
        <f>"201511042169"</f>
        <v>201511042169</v>
      </c>
    </row>
    <row r="6110" spans="1:2">
      <c r="A6110" s="4">
        <v>6105</v>
      </c>
      <c r="B6110" s="6" t="str">
        <f>"201511042181"</f>
        <v>201511042181</v>
      </c>
    </row>
    <row r="6111" spans="1:2">
      <c r="A6111" s="4">
        <v>6106</v>
      </c>
      <c r="B6111" s="6" t="str">
        <f>"201511042184"</f>
        <v>201511042184</v>
      </c>
    </row>
    <row r="6112" spans="1:2">
      <c r="A6112" s="4">
        <v>6107</v>
      </c>
      <c r="B6112" s="6" t="str">
        <f>"201511042191"</f>
        <v>201511042191</v>
      </c>
    </row>
    <row r="6113" spans="1:2">
      <c r="A6113" s="4">
        <v>6108</v>
      </c>
      <c r="B6113" s="6" t="str">
        <f>"201511042232"</f>
        <v>201511042232</v>
      </c>
    </row>
    <row r="6114" spans="1:2">
      <c r="A6114" s="4">
        <v>6109</v>
      </c>
      <c r="B6114" s="6" t="str">
        <f>"201511042281"</f>
        <v>201511042281</v>
      </c>
    </row>
    <row r="6115" spans="1:2">
      <c r="A6115" s="4">
        <v>6110</v>
      </c>
      <c r="B6115" s="6" t="str">
        <f>"201511042291"</f>
        <v>201511042291</v>
      </c>
    </row>
    <row r="6116" spans="1:2">
      <c r="A6116" s="4">
        <v>6111</v>
      </c>
      <c r="B6116" s="6" t="str">
        <f>"201511042310"</f>
        <v>201511042310</v>
      </c>
    </row>
    <row r="6117" spans="1:2">
      <c r="A6117" s="4">
        <v>6112</v>
      </c>
      <c r="B6117" s="6" t="str">
        <f>"201511042313"</f>
        <v>201511042313</v>
      </c>
    </row>
    <row r="6118" spans="1:2">
      <c r="A6118" s="4">
        <v>6113</v>
      </c>
      <c r="B6118" s="6" t="str">
        <f>"201511042328"</f>
        <v>201511042328</v>
      </c>
    </row>
    <row r="6119" spans="1:2">
      <c r="A6119" s="4">
        <v>6114</v>
      </c>
      <c r="B6119" s="6" t="str">
        <f>"201511042337"</f>
        <v>201511042337</v>
      </c>
    </row>
    <row r="6120" spans="1:2">
      <c r="A6120" s="4">
        <v>6115</v>
      </c>
      <c r="B6120" s="6" t="str">
        <f>"201511042346"</f>
        <v>201511042346</v>
      </c>
    </row>
    <row r="6121" spans="1:2">
      <c r="A6121" s="4">
        <v>6116</v>
      </c>
      <c r="B6121" s="6" t="str">
        <f>"201511042384"</f>
        <v>201511042384</v>
      </c>
    </row>
    <row r="6122" spans="1:2">
      <c r="A6122" s="4">
        <v>6117</v>
      </c>
      <c r="B6122" s="6" t="str">
        <f>"201511042388"</f>
        <v>201511042388</v>
      </c>
    </row>
    <row r="6123" spans="1:2">
      <c r="A6123" s="4">
        <v>6118</v>
      </c>
      <c r="B6123" s="6" t="str">
        <f>"201511042394"</f>
        <v>201511042394</v>
      </c>
    </row>
    <row r="6124" spans="1:2">
      <c r="A6124" s="4">
        <v>6119</v>
      </c>
      <c r="B6124" s="6" t="str">
        <f>"201511042414"</f>
        <v>201511042414</v>
      </c>
    </row>
    <row r="6125" spans="1:2">
      <c r="A6125" s="4">
        <v>6120</v>
      </c>
      <c r="B6125" s="6" t="str">
        <f>"201511042434"</f>
        <v>201511042434</v>
      </c>
    </row>
    <row r="6126" spans="1:2">
      <c r="A6126" s="4">
        <v>6121</v>
      </c>
      <c r="B6126" s="6" t="str">
        <f>"201511042455"</f>
        <v>201511042455</v>
      </c>
    </row>
    <row r="6127" spans="1:2">
      <c r="A6127" s="4">
        <v>6122</v>
      </c>
      <c r="B6127" s="6" t="str">
        <f>"201511042502"</f>
        <v>201511042502</v>
      </c>
    </row>
    <row r="6128" spans="1:2">
      <c r="A6128" s="4">
        <v>6123</v>
      </c>
      <c r="B6128" s="6" t="str">
        <f>"201511042564"</f>
        <v>201511042564</v>
      </c>
    </row>
    <row r="6129" spans="1:2">
      <c r="A6129" s="4">
        <v>6124</v>
      </c>
      <c r="B6129" s="6" t="str">
        <f>"201511042568"</f>
        <v>201511042568</v>
      </c>
    </row>
    <row r="6130" spans="1:2">
      <c r="A6130" s="4">
        <v>6125</v>
      </c>
      <c r="B6130" s="6" t="str">
        <f>"201511042610"</f>
        <v>201511042610</v>
      </c>
    </row>
    <row r="6131" spans="1:2">
      <c r="A6131" s="4">
        <v>6126</v>
      </c>
      <c r="B6131" s="6" t="str">
        <f>"201511042614"</f>
        <v>201511042614</v>
      </c>
    </row>
    <row r="6132" spans="1:2">
      <c r="A6132" s="4">
        <v>6127</v>
      </c>
      <c r="B6132" s="6" t="str">
        <f>"201511042628"</f>
        <v>201511042628</v>
      </c>
    </row>
    <row r="6133" spans="1:2">
      <c r="A6133" s="4">
        <v>6128</v>
      </c>
      <c r="B6133" s="6" t="str">
        <f>"201511042642"</f>
        <v>201511042642</v>
      </c>
    </row>
    <row r="6134" spans="1:2">
      <c r="A6134" s="4">
        <v>6129</v>
      </c>
      <c r="B6134" s="6" t="str">
        <f>"201511042654"</f>
        <v>201511042654</v>
      </c>
    </row>
    <row r="6135" spans="1:2">
      <c r="A6135" s="4">
        <v>6130</v>
      </c>
      <c r="B6135" s="6" t="str">
        <f>"201511042656"</f>
        <v>201511042656</v>
      </c>
    </row>
    <row r="6136" spans="1:2">
      <c r="A6136" s="4">
        <v>6131</v>
      </c>
      <c r="B6136" s="6" t="str">
        <f>"201511042689"</f>
        <v>201511042689</v>
      </c>
    </row>
    <row r="6137" spans="1:2">
      <c r="A6137" s="4">
        <v>6132</v>
      </c>
      <c r="B6137" s="6" t="str">
        <f>"201511042736"</f>
        <v>201511042736</v>
      </c>
    </row>
    <row r="6138" spans="1:2">
      <c r="A6138" s="4">
        <v>6133</v>
      </c>
      <c r="B6138" s="6" t="str">
        <f>"201511042809"</f>
        <v>201511042809</v>
      </c>
    </row>
    <row r="6139" spans="1:2">
      <c r="A6139" s="4">
        <v>6134</v>
      </c>
      <c r="B6139" s="6" t="str">
        <f>"201511042823"</f>
        <v>201511042823</v>
      </c>
    </row>
    <row r="6140" spans="1:2">
      <c r="A6140" s="4">
        <v>6135</v>
      </c>
      <c r="B6140" s="6" t="str">
        <f>"201511042832"</f>
        <v>201511042832</v>
      </c>
    </row>
    <row r="6141" spans="1:2">
      <c r="A6141" s="4">
        <v>6136</v>
      </c>
      <c r="B6141" s="6" t="str">
        <f>"201511042854"</f>
        <v>201511042854</v>
      </c>
    </row>
    <row r="6142" spans="1:2">
      <c r="A6142" s="4">
        <v>6137</v>
      </c>
      <c r="B6142" s="6" t="str">
        <f>"201511042868"</f>
        <v>201511042868</v>
      </c>
    </row>
    <row r="6143" spans="1:2">
      <c r="A6143" s="4">
        <v>6138</v>
      </c>
      <c r="B6143" s="6" t="str">
        <f>"201511042872"</f>
        <v>201511042872</v>
      </c>
    </row>
    <row r="6144" spans="1:2">
      <c r="A6144" s="4">
        <v>6139</v>
      </c>
      <c r="B6144" s="6" t="str">
        <f>"201511042884"</f>
        <v>201511042884</v>
      </c>
    </row>
    <row r="6145" spans="1:2">
      <c r="A6145" s="4">
        <v>6140</v>
      </c>
      <c r="B6145" s="6" t="str">
        <f>"201511042899"</f>
        <v>201511042899</v>
      </c>
    </row>
    <row r="6146" spans="1:2">
      <c r="A6146" s="4">
        <v>6141</v>
      </c>
      <c r="B6146" s="6" t="str">
        <f>"201511042907"</f>
        <v>201511042907</v>
      </c>
    </row>
    <row r="6147" spans="1:2">
      <c r="A6147" s="4">
        <v>6142</v>
      </c>
      <c r="B6147" s="6" t="str">
        <f>"201511042910"</f>
        <v>201511042910</v>
      </c>
    </row>
    <row r="6148" spans="1:2">
      <c r="A6148" s="4">
        <v>6143</v>
      </c>
      <c r="B6148" s="6" t="str">
        <f>"201511042916"</f>
        <v>201511042916</v>
      </c>
    </row>
    <row r="6149" spans="1:2">
      <c r="A6149" s="4">
        <v>6144</v>
      </c>
      <c r="B6149" s="6" t="str">
        <f>"201511043002"</f>
        <v>201511043002</v>
      </c>
    </row>
    <row r="6150" spans="1:2">
      <c r="A6150" s="4">
        <v>6145</v>
      </c>
      <c r="B6150" s="6" t="str">
        <f>"201511043026"</f>
        <v>201511043026</v>
      </c>
    </row>
    <row r="6151" spans="1:2">
      <c r="A6151" s="4">
        <v>6146</v>
      </c>
      <c r="B6151" s="6" t="str">
        <f>"201511043092"</f>
        <v>201511043092</v>
      </c>
    </row>
    <row r="6152" spans="1:2">
      <c r="A6152" s="4">
        <v>6147</v>
      </c>
      <c r="B6152" s="6" t="str">
        <f>"201511043099"</f>
        <v>201511043099</v>
      </c>
    </row>
    <row r="6153" spans="1:2">
      <c r="A6153" s="4">
        <v>6148</v>
      </c>
      <c r="B6153" s="6" t="str">
        <f>"201511043170"</f>
        <v>201511043170</v>
      </c>
    </row>
    <row r="6154" spans="1:2">
      <c r="A6154" s="4">
        <v>6149</v>
      </c>
      <c r="B6154" s="6" t="str">
        <f>"201511043209"</f>
        <v>201511043209</v>
      </c>
    </row>
    <row r="6155" spans="1:2">
      <c r="A6155" s="4">
        <v>6150</v>
      </c>
      <c r="B6155" s="6" t="str">
        <f>"201511043297"</f>
        <v>201511043297</v>
      </c>
    </row>
    <row r="6156" spans="1:2">
      <c r="A6156" s="4">
        <v>6151</v>
      </c>
      <c r="B6156" s="6" t="str">
        <f>"201511043303"</f>
        <v>201511043303</v>
      </c>
    </row>
    <row r="6157" spans="1:2">
      <c r="A6157" s="4">
        <v>6152</v>
      </c>
      <c r="B6157" s="6" t="str">
        <f>"201511043311"</f>
        <v>201511043311</v>
      </c>
    </row>
    <row r="6158" spans="1:2">
      <c r="A6158" s="4">
        <v>6153</v>
      </c>
      <c r="B6158" s="6" t="str">
        <f>"201511043324"</f>
        <v>201511043324</v>
      </c>
    </row>
    <row r="6159" spans="1:2">
      <c r="A6159" s="4">
        <v>6154</v>
      </c>
      <c r="B6159" s="6" t="str">
        <f>"201511043327"</f>
        <v>201511043327</v>
      </c>
    </row>
    <row r="6160" spans="1:2">
      <c r="A6160" s="4">
        <v>6155</v>
      </c>
      <c r="B6160" s="6" t="str">
        <f>"201511043342"</f>
        <v>201511043342</v>
      </c>
    </row>
    <row r="6161" spans="1:2">
      <c r="A6161" s="4">
        <v>6156</v>
      </c>
      <c r="B6161" s="6" t="str">
        <f>"201511043348"</f>
        <v>201511043348</v>
      </c>
    </row>
    <row r="6162" spans="1:2">
      <c r="A6162" s="4">
        <v>6157</v>
      </c>
      <c r="B6162" s="6" t="str">
        <f>"201511043350"</f>
        <v>201511043350</v>
      </c>
    </row>
    <row r="6163" spans="1:2">
      <c r="A6163" s="4">
        <v>6158</v>
      </c>
      <c r="B6163" s="6" t="str">
        <f>"201511043403"</f>
        <v>201511043403</v>
      </c>
    </row>
    <row r="6164" spans="1:2">
      <c r="A6164" s="4">
        <v>6159</v>
      </c>
      <c r="B6164" s="6" t="str">
        <f>"201511043433"</f>
        <v>201511043433</v>
      </c>
    </row>
    <row r="6165" spans="1:2">
      <c r="A6165" s="4">
        <v>6160</v>
      </c>
      <c r="B6165" s="6" t="str">
        <f>"201511043451"</f>
        <v>201511043451</v>
      </c>
    </row>
    <row r="6166" spans="1:2">
      <c r="A6166" s="4">
        <v>6161</v>
      </c>
      <c r="B6166" s="6" t="str">
        <f>"201511043526"</f>
        <v>201511043526</v>
      </c>
    </row>
    <row r="6167" spans="1:2">
      <c r="A6167" s="4">
        <v>6162</v>
      </c>
      <c r="B6167" s="6" t="str">
        <f>"201511043547"</f>
        <v>201511043547</v>
      </c>
    </row>
    <row r="6168" spans="1:2">
      <c r="A6168" s="4">
        <v>6163</v>
      </c>
      <c r="B6168" s="6" t="str">
        <f>"201511043563"</f>
        <v>201511043563</v>
      </c>
    </row>
    <row r="6169" spans="1:2">
      <c r="A6169" s="4">
        <v>6164</v>
      </c>
      <c r="B6169" s="6" t="str">
        <f>"201511043587"</f>
        <v>201511043587</v>
      </c>
    </row>
    <row r="6170" spans="1:2">
      <c r="A6170" s="4">
        <v>6165</v>
      </c>
      <c r="B6170" s="6" t="str">
        <f>"201511043609"</f>
        <v>201511043609</v>
      </c>
    </row>
    <row r="6171" spans="1:2">
      <c r="A6171" s="4">
        <v>6166</v>
      </c>
      <c r="B6171" s="6" t="str">
        <f>"201511043637"</f>
        <v>201511043637</v>
      </c>
    </row>
    <row r="6172" spans="1:2">
      <c r="A6172" s="4">
        <v>6167</v>
      </c>
      <c r="B6172" s="6" t="str">
        <f>"201511043640"</f>
        <v>201511043640</v>
      </c>
    </row>
    <row r="6173" spans="1:2">
      <c r="A6173" s="4">
        <v>6168</v>
      </c>
      <c r="B6173" s="6" t="str">
        <f>"201511043652"</f>
        <v>201511043652</v>
      </c>
    </row>
    <row r="6174" spans="1:2">
      <c r="A6174" s="4">
        <v>6169</v>
      </c>
      <c r="B6174" s="6" t="str">
        <f>"201512000039"</f>
        <v>201512000039</v>
      </c>
    </row>
    <row r="6175" spans="1:2">
      <c r="A6175" s="4">
        <v>6170</v>
      </c>
      <c r="B6175" s="6" t="str">
        <f>"201512000042"</f>
        <v>201512000042</v>
      </c>
    </row>
    <row r="6176" spans="1:2">
      <c r="A6176" s="4">
        <v>6171</v>
      </c>
      <c r="B6176" s="6" t="str">
        <f>"201512000043"</f>
        <v>201512000043</v>
      </c>
    </row>
    <row r="6177" spans="1:2">
      <c r="A6177" s="4">
        <v>6172</v>
      </c>
      <c r="B6177" s="6" t="str">
        <f>"201512000060"</f>
        <v>201512000060</v>
      </c>
    </row>
    <row r="6178" spans="1:2">
      <c r="A6178" s="4">
        <v>6173</v>
      </c>
      <c r="B6178" s="6" t="str">
        <f>"201512000076"</f>
        <v>201512000076</v>
      </c>
    </row>
    <row r="6179" spans="1:2">
      <c r="A6179" s="4">
        <v>6174</v>
      </c>
      <c r="B6179" s="6" t="str">
        <f>"201512000093"</f>
        <v>201512000093</v>
      </c>
    </row>
    <row r="6180" spans="1:2">
      <c r="A6180" s="4">
        <v>6175</v>
      </c>
      <c r="B6180" s="6" t="str">
        <f>"201512000094"</f>
        <v>201512000094</v>
      </c>
    </row>
    <row r="6181" spans="1:2">
      <c r="A6181" s="4">
        <v>6176</v>
      </c>
      <c r="B6181" s="6" t="str">
        <f>"201512000131"</f>
        <v>201512000131</v>
      </c>
    </row>
    <row r="6182" spans="1:2">
      <c r="A6182" s="4">
        <v>6177</v>
      </c>
      <c r="B6182" s="6" t="str">
        <f>"201512000167"</f>
        <v>201512000167</v>
      </c>
    </row>
    <row r="6183" spans="1:2">
      <c r="A6183" s="4">
        <v>6178</v>
      </c>
      <c r="B6183" s="6" t="str">
        <f>"201512000168"</f>
        <v>201512000168</v>
      </c>
    </row>
    <row r="6184" spans="1:2">
      <c r="A6184" s="4">
        <v>6179</v>
      </c>
      <c r="B6184" s="6" t="str">
        <f>"201512000191"</f>
        <v>201512000191</v>
      </c>
    </row>
    <row r="6185" spans="1:2">
      <c r="A6185" s="4">
        <v>6180</v>
      </c>
      <c r="B6185" s="6" t="str">
        <f>"201512000218"</f>
        <v>201512000218</v>
      </c>
    </row>
    <row r="6186" spans="1:2">
      <c r="A6186" s="4">
        <v>6181</v>
      </c>
      <c r="B6186" s="6" t="str">
        <f>"201512000249"</f>
        <v>201512000249</v>
      </c>
    </row>
    <row r="6187" spans="1:2">
      <c r="A6187" s="4">
        <v>6182</v>
      </c>
      <c r="B6187" s="6" t="str">
        <f>"201512000304"</f>
        <v>201512000304</v>
      </c>
    </row>
    <row r="6188" spans="1:2">
      <c r="A6188" s="4">
        <v>6183</v>
      </c>
      <c r="B6188" s="6" t="str">
        <f>"201512000315"</f>
        <v>201512000315</v>
      </c>
    </row>
    <row r="6189" spans="1:2">
      <c r="A6189" s="4">
        <v>6184</v>
      </c>
      <c r="B6189" s="6" t="str">
        <f>"201512000357"</f>
        <v>201512000357</v>
      </c>
    </row>
    <row r="6190" spans="1:2">
      <c r="A6190" s="4">
        <v>6185</v>
      </c>
      <c r="B6190" s="6" t="str">
        <f>"201512000371"</f>
        <v>201512000371</v>
      </c>
    </row>
    <row r="6191" spans="1:2">
      <c r="A6191" s="4">
        <v>6186</v>
      </c>
      <c r="B6191" s="6" t="str">
        <f>"201512000401"</f>
        <v>201512000401</v>
      </c>
    </row>
    <row r="6192" spans="1:2">
      <c r="A6192" s="4">
        <v>6187</v>
      </c>
      <c r="B6192" s="6" t="str">
        <f>"201512000402"</f>
        <v>201512000402</v>
      </c>
    </row>
    <row r="6193" spans="1:2">
      <c r="A6193" s="4">
        <v>6188</v>
      </c>
      <c r="B6193" s="6" t="str">
        <f>"201512000436"</f>
        <v>201512000436</v>
      </c>
    </row>
    <row r="6194" spans="1:2">
      <c r="A6194" s="4">
        <v>6189</v>
      </c>
      <c r="B6194" s="6" t="str">
        <f>"201512000504"</f>
        <v>201512000504</v>
      </c>
    </row>
    <row r="6195" spans="1:2">
      <c r="A6195" s="4">
        <v>6190</v>
      </c>
      <c r="B6195" s="6" t="str">
        <f>"201512000542"</f>
        <v>201512000542</v>
      </c>
    </row>
    <row r="6196" spans="1:2">
      <c r="A6196" s="4">
        <v>6191</v>
      </c>
      <c r="B6196" s="6" t="str">
        <f>"201512000543"</f>
        <v>201512000543</v>
      </c>
    </row>
    <row r="6197" spans="1:2">
      <c r="A6197" s="4">
        <v>6192</v>
      </c>
      <c r="B6197" s="6" t="str">
        <f>"201512000544"</f>
        <v>201512000544</v>
      </c>
    </row>
    <row r="6198" spans="1:2">
      <c r="A6198" s="4">
        <v>6193</v>
      </c>
      <c r="B6198" s="6" t="str">
        <f>"201512000562"</f>
        <v>201512000562</v>
      </c>
    </row>
    <row r="6199" spans="1:2">
      <c r="A6199" s="4">
        <v>6194</v>
      </c>
      <c r="B6199" s="6" t="str">
        <f>"201512000569"</f>
        <v>201512000569</v>
      </c>
    </row>
    <row r="6200" spans="1:2">
      <c r="A6200" s="4">
        <v>6195</v>
      </c>
      <c r="B6200" s="6" t="str">
        <f>"201512000611"</f>
        <v>201512000611</v>
      </c>
    </row>
    <row r="6201" spans="1:2">
      <c r="A6201" s="4">
        <v>6196</v>
      </c>
      <c r="B6201" s="6" t="str">
        <f>"201512000617"</f>
        <v>201512000617</v>
      </c>
    </row>
    <row r="6202" spans="1:2">
      <c r="A6202" s="4">
        <v>6197</v>
      </c>
      <c r="B6202" s="6" t="str">
        <f>"201512000629"</f>
        <v>201512000629</v>
      </c>
    </row>
    <row r="6203" spans="1:2">
      <c r="A6203" s="4">
        <v>6198</v>
      </c>
      <c r="B6203" s="6" t="str">
        <f>"201512000652"</f>
        <v>201512000652</v>
      </c>
    </row>
    <row r="6204" spans="1:2">
      <c r="A6204" s="4">
        <v>6199</v>
      </c>
      <c r="B6204" s="6" t="str">
        <f>"201512000663"</f>
        <v>201512000663</v>
      </c>
    </row>
    <row r="6205" spans="1:2">
      <c r="A6205" s="4">
        <v>6200</v>
      </c>
      <c r="B6205" s="6" t="str">
        <f>"201512000673"</f>
        <v>201512000673</v>
      </c>
    </row>
    <row r="6206" spans="1:2">
      <c r="A6206" s="4">
        <v>6201</v>
      </c>
      <c r="B6206" s="6" t="str">
        <f>"201512000737"</f>
        <v>201512000737</v>
      </c>
    </row>
    <row r="6207" spans="1:2">
      <c r="A6207" s="4">
        <v>6202</v>
      </c>
      <c r="B6207" s="6" t="str">
        <f>"201512000749"</f>
        <v>201512000749</v>
      </c>
    </row>
    <row r="6208" spans="1:2">
      <c r="A6208" s="4">
        <v>6203</v>
      </c>
      <c r="B6208" s="6" t="str">
        <f>"201512000769"</f>
        <v>201512000769</v>
      </c>
    </row>
    <row r="6209" spans="1:2">
      <c r="A6209" s="4">
        <v>6204</v>
      </c>
      <c r="B6209" s="6" t="str">
        <f>"201512000775"</f>
        <v>201512000775</v>
      </c>
    </row>
    <row r="6210" spans="1:2">
      <c r="A6210" s="4">
        <v>6205</v>
      </c>
      <c r="B6210" s="6" t="str">
        <f>"201512000804"</f>
        <v>201512000804</v>
      </c>
    </row>
    <row r="6211" spans="1:2">
      <c r="A6211" s="4">
        <v>6206</v>
      </c>
      <c r="B6211" s="6" t="str">
        <f>"201512000833"</f>
        <v>201512000833</v>
      </c>
    </row>
    <row r="6212" spans="1:2">
      <c r="A6212" s="4">
        <v>6207</v>
      </c>
      <c r="B6212" s="6" t="str">
        <f>"201512000834"</f>
        <v>201512000834</v>
      </c>
    </row>
    <row r="6213" spans="1:2">
      <c r="A6213" s="4">
        <v>6208</v>
      </c>
      <c r="B6213" s="6" t="str">
        <f>"201512000901"</f>
        <v>201512000901</v>
      </c>
    </row>
    <row r="6214" spans="1:2">
      <c r="A6214" s="4">
        <v>6209</v>
      </c>
      <c r="B6214" s="6" t="str">
        <f>"201512000904"</f>
        <v>201512000904</v>
      </c>
    </row>
    <row r="6215" spans="1:2">
      <c r="A6215" s="4">
        <v>6210</v>
      </c>
      <c r="B6215" s="6" t="str">
        <f>"201512000945"</f>
        <v>201512000945</v>
      </c>
    </row>
    <row r="6216" spans="1:2">
      <c r="A6216" s="4">
        <v>6211</v>
      </c>
      <c r="B6216" s="6" t="str">
        <f>"201512001004"</f>
        <v>201512001004</v>
      </c>
    </row>
    <row r="6217" spans="1:2">
      <c r="A6217" s="4">
        <v>6212</v>
      </c>
      <c r="B6217" s="6" t="str">
        <f>"201512001120"</f>
        <v>201512001120</v>
      </c>
    </row>
    <row r="6218" spans="1:2">
      <c r="A6218" s="4">
        <v>6213</v>
      </c>
      <c r="B6218" s="6" t="str">
        <f>"201512001216"</f>
        <v>201512001216</v>
      </c>
    </row>
    <row r="6219" spans="1:2">
      <c r="A6219" s="4">
        <v>6214</v>
      </c>
      <c r="B6219" s="6" t="str">
        <f>"201512001232"</f>
        <v>201512001232</v>
      </c>
    </row>
    <row r="6220" spans="1:2">
      <c r="A6220" s="4">
        <v>6215</v>
      </c>
      <c r="B6220" s="6" t="str">
        <f>"201512001258"</f>
        <v>201512001258</v>
      </c>
    </row>
    <row r="6221" spans="1:2">
      <c r="A6221" s="4">
        <v>6216</v>
      </c>
      <c r="B6221" s="6" t="str">
        <f>"201512001314"</f>
        <v>201512001314</v>
      </c>
    </row>
    <row r="6222" spans="1:2">
      <c r="A6222" s="4">
        <v>6217</v>
      </c>
      <c r="B6222" s="6" t="str">
        <f>"201512001390"</f>
        <v>201512001390</v>
      </c>
    </row>
    <row r="6223" spans="1:2">
      <c r="A6223" s="4">
        <v>6218</v>
      </c>
      <c r="B6223" s="6" t="str">
        <f>"201512001393"</f>
        <v>201512001393</v>
      </c>
    </row>
    <row r="6224" spans="1:2">
      <c r="A6224" s="4">
        <v>6219</v>
      </c>
      <c r="B6224" s="6" t="str">
        <f>"201512001434"</f>
        <v>201512001434</v>
      </c>
    </row>
    <row r="6225" spans="1:2">
      <c r="A6225" s="4">
        <v>6220</v>
      </c>
      <c r="B6225" s="6" t="str">
        <f>"201512001446"</f>
        <v>201512001446</v>
      </c>
    </row>
    <row r="6226" spans="1:2">
      <c r="A6226" s="4">
        <v>6221</v>
      </c>
      <c r="B6226" s="6" t="str">
        <f>"201512001460"</f>
        <v>201512001460</v>
      </c>
    </row>
    <row r="6227" spans="1:2">
      <c r="A6227" s="4">
        <v>6222</v>
      </c>
      <c r="B6227" s="6" t="str">
        <f>"201512001480"</f>
        <v>201512001480</v>
      </c>
    </row>
    <row r="6228" spans="1:2">
      <c r="A6228" s="4">
        <v>6223</v>
      </c>
      <c r="B6228" s="6" t="str">
        <f>"201512001492"</f>
        <v>201512001492</v>
      </c>
    </row>
    <row r="6229" spans="1:2">
      <c r="A6229" s="4">
        <v>6224</v>
      </c>
      <c r="B6229" s="6" t="str">
        <f>"201512001518"</f>
        <v>201512001518</v>
      </c>
    </row>
    <row r="6230" spans="1:2">
      <c r="A6230" s="4">
        <v>6225</v>
      </c>
      <c r="B6230" s="6" t="str">
        <f>"201512001561"</f>
        <v>201512001561</v>
      </c>
    </row>
    <row r="6231" spans="1:2">
      <c r="A6231" s="4">
        <v>6226</v>
      </c>
      <c r="B6231" s="6" t="str">
        <f>"201512001579"</f>
        <v>201512001579</v>
      </c>
    </row>
    <row r="6232" spans="1:2">
      <c r="A6232" s="4">
        <v>6227</v>
      </c>
      <c r="B6232" s="6" t="str">
        <f>"201512001618"</f>
        <v>201512001618</v>
      </c>
    </row>
    <row r="6233" spans="1:2">
      <c r="A6233" s="4">
        <v>6228</v>
      </c>
      <c r="B6233" s="6" t="str">
        <f>"201512001731"</f>
        <v>201512001731</v>
      </c>
    </row>
    <row r="6234" spans="1:2">
      <c r="A6234" s="4">
        <v>6229</v>
      </c>
      <c r="B6234" s="6" t="str">
        <f>"201512001825"</f>
        <v>201512001825</v>
      </c>
    </row>
    <row r="6235" spans="1:2">
      <c r="A6235" s="4">
        <v>6230</v>
      </c>
      <c r="B6235" s="6" t="str">
        <f>"201512001927"</f>
        <v>201512001927</v>
      </c>
    </row>
    <row r="6236" spans="1:2">
      <c r="A6236" s="4">
        <v>6231</v>
      </c>
      <c r="B6236" s="6" t="str">
        <f>"201512002012"</f>
        <v>201512002012</v>
      </c>
    </row>
    <row r="6237" spans="1:2">
      <c r="A6237" s="4">
        <v>6232</v>
      </c>
      <c r="B6237" s="6" t="str">
        <f>"201512002036"</f>
        <v>201512002036</v>
      </c>
    </row>
    <row r="6238" spans="1:2">
      <c r="A6238" s="4">
        <v>6233</v>
      </c>
      <c r="B6238" s="6" t="str">
        <f>"201512002045"</f>
        <v>201512002045</v>
      </c>
    </row>
    <row r="6239" spans="1:2">
      <c r="A6239" s="4">
        <v>6234</v>
      </c>
      <c r="B6239" s="6" t="str">
        <f>"201512002376"</f>
        <v>201512002376</v>
      </c>
    </row>
    <row r="6240" spans="1:2">
      <c r="A6240" s="4">
        <v>6235</v>
      </c>
      <c r="B6240" s="6" t="str">
        <f>"201512002380"</f>
        <v>201512002380</v>
      </c>
    </row>
    <row r="6241" spans="1:2">
      <c r="A6241" s="4">
        <v>6236</v>
      </c>
      <c r="B6241" s="6" t="str">
        <f>"201512002433"</f>
        <v>201512002433</v>
      </c>
    </row>
    <row r="6242" spans="1:2">
      <c r="A6242" s="4">
        <v>6237</v>
      </c>
      <c r="B6242" s="6" t="str">
        <f>"201512002485"</f>
        <v>201512002485</v>
      </c>
    </row>
    <row r="6243" spans="1:2">
      <c r="A6243" s="4">
        <v>6238</v>
      </c>
      <c r="B6243" s="6" t="str">
        <f>"201512002800"</f>
        <v>201512002800</v>
      </c>
    </row>
    <row r="6244" spans="1:2">
      <c r="A6244" s="4">
        <v>6239</v>
      </c>
      <c r="B6244" s="6" t="str">
        <f>"201512002856"</f>
        <v>201512002856</v>
      </c>
    </row>
    <row r="6245" spans="1:2">
      <c r="A6245" s="4">
        <v>6240</v>
      </c>
      <c r="B6245" s="6" t="str">
        <f>"201512003275"</f>
        <v>201512003275</v>
      </c>
    </row>
    <row r="6246" spans="1:2">
      <c r="A6246" s="4">
        <v>6241</v>
      </c>
      <c r="B6246" s="6" t="str">
        <f>"201512003299"</f>
        <v>201512003299</v>
      </c>
    </row>
    <row r="6247" spans="1:2">
      <c r="A6247" s="4">
        <v>6242</v>
      </c>
      <c r="B6247" s="6" t="str">
        <f>"201512003357"</f>
        <v>201512003357</v>
      </c>
    </row>
    <row r="6248" spans="1:2">
      <c r="A6248" s="4">
        <v>6243</v>
      </c>
      <c r="B6248" s="6" t="str">
        <f>"201512003398"</f>
        <v>201512003398</v>
      </c>
    </row>
    <row r="6249" spans="1:2">
      <c r="A6249" s="4">
        <v>6244</v>
      </c>
      <c r="B6249" s="6" t="str">
        <f>"201512003611"</f>
        <v>201512003611</v>
      </c>
    </row>
    <row r="6250" spans="1:2">
      <c r="A6250" s="4">
        <v>6245</v>
      </c>
      <c r="B6250" s="6" t="str">
        <f>"201512003670"</f>
        <v>201512003670</v>
      </c>
    </row>
    <row r="6251" spans="1:2">
      <c r="A6251" s="4">
        <v>6246</v>
      </c>
      <c r="B6251" s="6" t="str">
        <f>"201512003782"</f>
        <v>201512003782</v>
      </c>
    </row>
    <row r="6252" spans="1:2">
      <c r="A6252" s="4">
        <v>6247</v>
      </c>
      <c r="B6252" s="6" t="str">
        <f>"201512004092"</f>
        <v>201512004092</v>
      </c>
    </row>
    <row r="6253" spans="1:2">
      <c r="A6253" s="4">
        <v>6248</v>
      </c>
      <c r="B6253" s="6" t="str">
        <f>"201512004182"</f>
        <v>201512004182</v>
      </c>
    </row>
    <row r="6254" spans="1:2">
      <c r="A6254" s="4">
        <v>6249</v>
      </c>
      <c r="B6254" s="6" t="str">
        <f>"201512004270"</f>
        <v>201512004270</v>
      </c>
    </row>
    <row r="6255" spans="1:2">
      <c r="A6255" s="4">
        <v>6250</v>
      </c>
      <c r="B6255" s="6" t="str">
        <f>"201512004310"</f>
        <v>201512004310</v>
      </c>
    </row>
    <row r="6256" spans="1:2">
      <c r="A6256" s="4">
        <v>6251</v>
      </c>
      <c r="B6256" s="6" t="str">
        <f>"201512004682"</f>
        <v>201512004682</v>
      </c>
    </row>
    <row r="6257" spans="1:2">
      <c r="A6257" s="4">
        <v>6252</v>
      </c>
      <c r="B6257" s="6" t="str">
        <f>"201512005003"</f>
        <v>201512005003</v>
      </c>
    </row>
    <row r="6258" spans="1:2">
      <c r="A6258" s="4">
        <v>6253</v>
      </c>
      <c r="B6258" s="6" t="str">
        <f>"201512005029"</f>
        <v>201512005029</v>
      </c>
    </row>
    <row r="6259" spans="1:2">
      <c r="A6259" s="4">
        <v>6254</v>
      </c>
      <c r="B6259" s="6" t="str">
        <f>"201512005515"</f>
        <v>201512005515</v>
      </c>
    </row>
    <row r="6260" spans="1:2">
      <c r="A6260" s="4">
        <v>6255</v>
      </c>
      <c r="B6260" s="6" t="str">
        <f>"201601000001"</f>
        <v>201601000001</v>
      </c>
    </row>
    <row r="6261" spans="1:2">
      <c r="A6261" s="4">
        <v>6256</v>
      </c>
      <c r="B6261" s="6" t="str">
        <f>"201601000618"</f>
        <v>201601000618</v>
      </c>
    </row>
    <row r="6262" spans="1:2">
      <c r="A6262" s="4">
        <v>6257</v>
      </c>
      <c r="B6262" s="6" t="str">
        <f>"201601000718"</f>
        <v>201601000718</v>
      </c>
    </row>
    <row r="6263" spans="1:2">
      <c r="A6263" s="4">
        <v>6258</v>
      </c>
      <c r="B6263" s="6" t="str">
        <f>"201601001324"</f>
        <v>201601001324</v>
      </c>
    </row>
    <row r="6264" spans="1:2">
      <c r="A6264" s="4">
        <v>6259</v>
      </c>
      <c r="B6264" s="6" t="str">
        <f>"201602000087"</f>
        <v>201602000087</v>
      </c>
    </row>
    <row r="6265" spans="1:2">
      <c r="A6265" s="4">
        <v>6260</v>
      </c>
      <c r="B6265" s="6" t="str">
        <f>"201603000060"</f>
        <v>201603000060</v>
      </c>
    </row>
    <row r="6266" spans="1:2">
      <c r="A6266" s="4">
        <v>6261</v>
      </c>
      <c r="B6266" s="6" t="str">
        <f>"201603000361"</f>
        <v>201603000361</v>
      </c>
    </row>
    <row r="6267" spans="1:2">
      <c r="A6267" s="4">
        <v>6262</v>
      </c>
      <c r="B6267" s="6" t="str">
        <f>"201603000532"</f>
        <v>201603000532</v>
      </c>
    </row>
    <row r="6268" spans="1:2">
      <c r="A6268" s="4">
        <v>6263</v>
      </c>
      <c r="B6268" s="6" t="str">
        <f>"201603000560"</f>
        <v>201603000560</v>
      </c>
    </row>
    <row r="6269" spans="1:2">
      <c r="A6269" s="4">
        <v>6264</v>
      </c>
      <c r="B6269" s="6" t="str">
        <f>"201604000028"</f>
        <v>201604000028</v>
      </c>
    </row>
    <row r="6270" spans="1:2">
      <c r="A6270" s="4">
        <v>6265</v>
      </c>
      <c r="B6270" s="6" t="str">
        <f>"201604000605"</f>
        <v>201604000605</v>
      </c>
    </row>
    <row r="6271" spans="1:2">
      <c r="A6271" s="4">
        <v>6266</v>
      </c>
      <c r="B6271" s="6" t="str">
        <f>"201604001380"</f>
        <v>201604001380</v>
      </c>
    </row>
    <row r="6272" spans="1:2">
      <c r="A6272" s="4">
        <v>6267</v>
      </c>
      <c r="B6272" s="6" t="str">
        <f>"201604001593"</f>
        <v>201604001593</v>
      </c>
    </row>
    <row r="6273" spans="1:2">
      <c r="A6273" s="4">
        <v>6268</v>
      </c>
      <c r="B6273" s="6" t="str">
        <f>"201604002010"</f>
        <v>201604002010</v>
      </c>
    </row>
    <row r="6274" spans="1:2">
      <c r="A6274" s="4">
        <v>6269</v>
      </c>
      <c r="B6274" s="6" t="str">
        <f>"201604002194"</f>
        <v>201604002194</v>
      </c>
    </row>
    <row r="6275" spans="1:2">
      <c r="A6275" s="4">
        <v>6270</v>
      </c>
      <c r="B6275" s="6" t="str">
        <f>"201604002431"</f>
        <v>201604002431</v>
      </c>
    </row>
    <row r="6276" spans="1:2">
      <c r="A6276" s="4">
        <v>6271</v>
      </c>
      <c r="B6276" s="6" t="str">
        <f>"201604002458"</f>
        <v>201604002458</v>
      </c>
    </row>
    <row r="6277" spans="1:2">
      <c r="A6277" s="4">
        <v>6272</v>
      </c>
      <c r="B6277" s="6" t="str">
        <f>"201604004230"</f>
        <v>201604004230</v>
      </c>
    </row>
    <row r="6278" spans="1:2">
      <c r="A6278" s="4">
        <v>6273</v>
      </c>
      <c r="B6278" s="6" t="str">
        <f>"201604004263"</f>
        <v>201604004263</v>
      </c>
    </row>
    <row r="6279" spans="1:2">
      <c r="A6279" s="4">
        <v>6274</v>
      </c>
      <c r="B6279" s="6" t="str">
        <f>"201604004492"</f>
        <v>201604004492</v>
      </c>
    </row>
    <row r="6280" spans="1:2">
      <c r="A6280" s="4">
        <v>6275</v>
      </c>
      <c r="B6280" s="6" t="str">
        <f>"201604004549"</f>
        <v>201604004549</v>
      </c>
    </row>
    <row r="6281" spans="1:2">
      <c r="A6281" s="4">
        <v>6276</v>
      </c>
      <c r="B6281" s="6" t="str">
        <f>"201604005441"</f>
        <v>201604005441</v>
      </c>
    </row>
    <row r="6282" spans="1:2">
      <c r="A6282" s="4">
        <v>6277</v>
      </c>
      <c r="B6282" s="6" t="str">
        <f>"201604005552"</f>
        <v>201604005552</v>
      </c>
    </row>
    <row r="6283" spans="1:2">
      <c r="A6283" s="4">
        <v>6278</v>
      </c>
      <c r="B6283" s="6" t="str">
        <f>"201604005588"</f>
        <v>201604005588</v>
      </c>
    </row>
    <row r="6284" spans="1:2">
      <c r="A6284" s="4">
        <v>6279</v>
      </c>
      <c r="B6284" s="6" t="str">
        <f>"201606000068"</f>
        <v>201606000068</v>
      </c>
    </row>
  </sheetData>
  <sortState ref="A6:B6284">
    <sortCondition ref="B6:B6284"/>
  </sortState>
  <mergeCells count="2">
    <mergeCell ref="A1:B1"/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9287"/>
  <sheetViews>
    <sheetView tabSelected="1" workbookViewId="0">
      <selection sqref="A1:B1"/>
    </sheetView>
  </sheetViews>
  <sheetFormatPr defaultRowHeight="15"/>
  <cols>
    <col min="1" max="1" width="9.140625" style="5"/>
    <col min="2" max="2" width="42.5703125" style="5" customWidth="1"/>
    <col min="3" max="16384" width="9.140625" style="1"/>
  </cols>
  <sheetData>
    <row r="1" spans="1:2" ht="45" customHeight="1">
      <c r="A1" s="7" t="s">
        <v>0</v>
      </c>
      <c r="B1" s="8"/>
    </row>
    <row r="2" spans="1:2" ht="23.25" customHeight="1">
      <c r="B2" s="2"/>
    </row>
    <row r="3" spans="1:2" ht="47.25" customHeight="1">
      <c r="A3" s="9" t="s">
        <v>5</v>
      </c>
      <c r="B3" s="10"/>
    </row>
    <row r="5" spans="1:2">
      <c r="A5" s="3" t="s">
        <v>3</v>
      </c>
      <c r="B5" s="3" t="s">
        <v>2</v>
      </c>
    </row>
    <row r="6" spans="1:2">
      <c r="A6" s="4">
        <v>1</v>
      </c>
      <c r="B6" s="6" t="str">
        <f>"00001219"</f>
        <v>00001219</v>
      </c>
    </row>
    <row r="7" spans="1:2">
      <c r="A7" s="4">
        <v>2</v>
      </c>
      <c r="B7" s="6" t="str">
        <f>"00001676"</f>
        <v>00001676</v>
      </c>
    </row>
    <row r="8" spans="1:2">
      <c r="A8" s="4">
        <v>3</v>
      </c>
      <c r="B8" s="6" t="str">
        <f>"00001962"</f>
        <v>00001962</v>
      </c>
    </row>
    <row r="9" spans="1:2">
      <c r="A9" s="4">
        <v>4</v>
      </c>
      <c r="B9" s="6" t="str">
        <f>"00001978"</f>
        <v>00001978</v>
      </c>
    </row>
    <row r="10" spans="1:2">
      <c r="A10" s="4">
        <v>5</v>
      </c>
      <c r="B10" s="6" t="str">
        <f>"00002015"</f>
        <v>00002015</v>
      </c>
    </row>
    <row r="11" spans="1:2">
      <c r="A11" s="4">
        <v>6</v>
      </c>
      <c r="B11" s="6" t="str">
        <f>"00002039"</f>
        <v>00002039</v>
      </c>
    </row>
    <row r="12" spans="1:2">
      <c r="A12" s="4">
        <v>7</v>
      </c>
      <c r="B12" s="6" t="str">
        <f>"00002066"</f>
        <v>00002066</v>
      </c>
    </row>
    <row r="13" spans="1:2">
      <c r="A13" s="4">
        <v>8</v>
      </c>
      <c r="B13" s="6" t="str">
        <f>"00002275"</f>
        <v>00002275</v>
      </c>
    </row>
    <row r="14" spans="1:2">
      <c r="A14" s="4">
        <v>9</v>
      </c>
      <c r="B14" s="6" t="str">
        <f>"00002297"</f>
        <v>00002297</v>
      </c>
    </row>
    <row r="15" spans="1:2">
      <c r="A15" s="4">
        <v>10</v>
      </c>
      <c r="B15" s="6" t="str">
        <f>"00002306"</f>
        <v>00002306</v>
      </c>
    </row>
    <row r="16" spans="1:2">
      <c r="A16" s="4">
        <v>11</v>
      </c>
      <c r="B16" s="6" t="str">
        <f>"00002384"</f>
        <v>00002384</v>
      </c>
    </row>
    <row r="17" spans="1:2">
      <c r="A17" s="4">
        <v>12</v>
      </c>
      <c r="B17" s="6" t="str">
        <f>"00002914"</f>
        <v>00002914</v>
      </c>
    </row>
    <row r="18" spans="1:2">
      <c r="A18" s="4">
        <v>13</v>
      </c>
      <c r="B18" s="6" t="str">
        <f>"00002947"</f>
        <v>00002947</v>
      </c>
    </row>
    <row r="19" spans="1:2">
      <c r="A19" s="4">
        <v>14</v>
      </c>
      <c r="B19" s="6" t="str">
        <f>"00003045"</f>
        <v>00003045</v>
      </c>
    </row>
    <row r="20" spans="1:2">
      <c r="A20" s="4">
        <v>15</v>
      </c>
      <c r="B20" s="6" t="str">
        <f>"00003110"</f>
        <v>00003110</v>
      </c>
    </row>
    <row r="21" spans="1:2">
      <c r="A21" s="4">
        <v>16</v>
      </c>
      <c r="B21" s="6" t="str">
        <f>"00003207"</f>
        <v>00003207</v>
      </c>
    </row>
    <row r="22" spans="1:2">
      <c r="A22" s="4">
        <v>17</v>
      </c>
      <c r="B22" s="6" t="str">
        <f>"00003237"</f>
        <v>00003237</v>
      </c>
    </row>
    <row r="23" spans="1:2">
      <c r="A23" s="4">
        <v>18</v>
      </c>
      <c r="B23" s="6" t="str">
        <f>"00003275"</f>
        <v>00003275</v>
      </c>
    </row>
    <row r="24" spans="1:2">
      <c r="A24" s="4">
        <v>19</v>
      </c>
      <c r="B24" s="6" t="str">
        <f>"00003495"</f>
        <v>00003495</v>
      </c>
    </row>
    <row r="25" spans="1:2">
      <c r="A25" s="4">
        <v>20</v>
      </c>
      <c r="B25" s="6" t="str">
        <f>"00003957"</f>
        <v>00003957</v>
      </c>
    </row>
    <row r="26" spans="1:2">
      <c r="A26" s="4">
        <v>21</v>
      </c>
      <c r="B26" s="6" t="str">
        <f>"00004192"</f>
        <v>00004192</v>
      </c>
    </row>
    <row r="27" spans="1:2">
      <c r="A27" s="4">
        <v>22</v>
      </c>
      <c r="B27" s="6" t="str">
        <f>"00004629"</f>
        <v>00004629</v>
      </c>
    </row>
    <row r="28" spans="1:2">
      <c r="A28" s="4">
        <v>23</v>
      </c>
      <c r="B28" s="6" t="str">
        <f>"00005417"</f>
        <v>00005417</v>
      </c>
    </row>
    <row r="29" spans="1:2">
      <c r="A29" s="4">
        <v>24</v>
      </c>
      <c r="B29" s="6" t="str">
        <f>"00005482"</f>
        <v>00005482</v>
      </c>
    </row>
    <row r="30" spans="1:2">
      <c r="A30" s="4">
        <v>25</v>
      </c>
      <c r="B30" s="6" t="str">
        <f>"00005645"</f>
        <v>00005645</v>
      </c>
    </row>
    <row r="31" spans="1:2">
      <c r="A31" s="4">
        <v>26</v>
      </c>
      <c r="B31" s="6" t="str">
        <f>"00005671"</f>
        <v>00005671</v>
      </c>
    </row>
    <row r="32" spans="1:2">
      <c r="A32" s="4">
        <v>27</v>
      </c>
      <c r="B32" s="6" t="str">
        <f>"00005952"</f>
        <v>00005952</v>
      </c>
    </row>
    <row r="33" spans="1:2">
      <c r="A33" s="4">
        <v>28</v>
      </c>
      <c r="B33" s="6" t="str">
        <f>"00005970"</f>
        <v>00005970</v>
      </c>
    </row>
    <row r="34" spans="1:2">
      <c r="A34" s="4">
        <v>29</v>
      </c>
      <c r="B34" s="6" t="str">
        <f>"00006080"</f>
        <v>00006080</v>
      </c>
    </row>
    <row r="35" spans="1:2">
      <c r="A35" s="4">
        <v>30</v>
      </c>
      <c r="B35" s="6" t="str">
        <f>"00006167"</f>
        <v>00006167</v>
      </c>
    </row>
    <row r="36" spans="1:2">
      <c r="A36" s="4">
        <v>31</v>
      </c>
      <c r="B36" s="6" t="str">
        <f>"00006299"</f>
        <v>00006299</v>
      </c>
    </row>
    <row r="37" spans="1:2">
      <c r="A37" s="4">
        <v>32</v>
      </c>
      <c r="B37" s="6" t="str">
        <f>"00006502"</f>
        <v>00006502</v>
      </c>
    </row>
    <row r="38" spans="1:2">
      <c r="A38" s="4">
        <v>33</v>
      </c>
      <c r="B38" s="6" t="str">
        <f>"00007312"</f>
        <v>00007312</v>
      </c>
    </row>
    <row r="39" spans="1:2">
      <c r="A39" s="4">
        <v>34</v>
      </c>
      <c r="B39" s="6" t="str">
        <f>"00007326"</f>
        <v>00007326</v>
      </c>
    </row>
    <row r="40" spans="1:2">
      <c r="A40" s="4">
        <v>35</v>
      </c>
      <c r="B40" s="6" t="str">
        <f>"00007597"</f>
        <v>00007597</v>
      </c>
    </row>
    <row r="41" spans="1:2">
      <c r="A41" s="4">
        <v>36</v>
      </c>
      <c r="B41" s="6" t="str">
        <f>"00007846"</f>
        <v>00007846</v>
      </c>
    </row>
    <row r="42" spans="1:2">
      <c r="A42" s="4">
        <v>37</v>
      </c>
      <c r="B42" s="6" t="str">
        <f>"00008298"</f>
        <v>00008298</v>
      </c>
    </row>
    <row r="43" spans="1:2">
      <c r="A43" s="4">
        <v>38</v>
      </c>
      <c r="B43" s="6" t="str">
        <f>"00008365"</f>
        <v>00008365</v>
      </c>
    </row>
    <row r="44" spans="1:2">
      <c r="A44" s="4">
        <v>39</v>
      </c>
      <c r="B44" s="6" t="str">
        <f>"00008416"</f>
        <v>00008416</v>
      </c>
    </row>
    <row r="45" spans="1:2">
      <c r="A45" s="4">
        <v>40</v>
      </c>
      <c r="B45" s="6" t="str">
        <f>"00008419"</f>
        <v>00008419</v>
      </c>
    </row>
    <row r="46" spans="1:2">
      <c r="A46" s="4">
        <v>41</v>
      </c>
      <c r="B46" s="6" t="str">
        <f>"00008749"</f>
        <v>00008749</v>
      </c>
    </row>
    <row r="47" spans="1:2">
      <c r="A47" s="4">
        <v>42</v>
      </c>
      <c r="B47" s="6" t="str">
        <f>"00008785"</f>
        <v>00008785</v>
      </c>
    </row>
    <row r="48" spans="1:2">
      <c r="A48" s="4">
        <v>43</v>
      </c>
      <c r="B48" s="6" t="str">
        <f>"00008905"</f>
        <v>00008905</v>
      </c>
    </row>
    <row r="49" spans="1:2">
      <c r="A49" s="4">
        <v>44</v>
      </c>
      <c r="B49" s="6" t="str">
        <f>"00008938"</f>
        <v>00008938</v>
      </c>
    </row>
    <row r="50" spans="1:2">
      <c r="A50" s="4">
        <v>45</v>
      </c>
      <c r="B50" s="6" t="str">
        <f>"00009047"</f>
        <v>00009047</v>
      </c>
    </row>
    <row r="51" spans="1:2">
      <c r="A51" s="4">
        <v>46</v>
      </c>
      <c r="B51" s="6" t="str">
        <f>"00009149"</f>
        <v>00009149</v>
      </c>
    </row>
    <row r="52" spans="1:2">
      <c r="A52" s="4">
        <v>47</v>
      </c>
      <c r="B52" s="6" t="str">
        <f>"00009166"</f>
        <v>00009166</v>
      </c>
    </row>
    <row r="53" spans="1:2">
      <c r="A53" s="4">
        <v>48</v>
      </c>
      <c r="B53" s="6" t="str">
        <f>"00009282"</f>
        <v>00009282</v>
      </c>
    </row>
    <row r="54" spans="1:2">
      <c r="A54" s="4">
        <v>49</v>
      </c>
      <c r="B54" s="6" t="str">
        <f>"00009419"</f>
        <v>00009419</v>
      </c>
    </row>
    <row r="55" spans="1:2">
      <c r="A55" s="4">
        <v>50</v>
      </c>
      <c r="B55" s="6" t="str">
        <f>"00009441"</f>
        <v>00009441</v>
      </c>
    </row>
    <row r="56" spans="1:2">
      <c r="A56" s="4">
        <v>51</v>
      </c>
      <c r="B56" s="6" t="str">
        <f>"00009519"</f>
        <v>00009519</v>
      </c>
    </row>
    <row r="57" spans="1:2">
      <c r="A57" s="4">
        <v>52</v>
      </c>
      <c r="B57" s="6" t="str">
        <f>"00009672"</f>
        <v>00009672</v>
      </c>
    </row>
    <row r="58" spans="1:2">
      <c r="A58" s="4">
        <v>53</v>
      </c>
      <c r="B58" s="6" t="str">
        <f>"00010007"</f>
        <v>00010007</v>
      </c>
    </row>
    <row r="59" spans="1:2">
      <c r="A59" s="4">
        <v>54</v>
      </c>
      <c r="B59" s="6" t="str">
        <f>"00011220"</f>
        <v>00011220</v>
      </c>
    </row>
    <row r="60" spans="1:2">
      <c r="A60" s="4">
        <v>55</v>
      </c>
      <c r="B60" s="6" t="str">
        <f>"00011711"</f>
        <v>00011711</v>
      </c>
    </row>
    <row r="61" spans="1:2">
      <c r="A61" s="4">
        <v>56</v>
      </c>
      <c r="B61" s="6" t="str">
        <f>"00011984"</f>
        <v>00011984</v>
      </c>
    </row>
    <row r="62" spans="1:2">
      <c r="A62" s="4">
        <v>57</v>
      </c>
      <c r="B62" s="6" t="str">
        <f>"00012288"</f>
        <v>00012288</v>
      </c>
    </row>
    <row r="63" spans="1:2">
      <c r="A63" s="4">
        <v>58</v>
      </c>
      <c r="B63" s="6" t="str">
        <f>"00012885"</f>
        <v>00012885</v>
      </c>
    </row>
    <row r="64" spans="1:2">
      <c r="A64" s="4">
        <v>59</v>
      </c>
      <c r="B64" s="6" t="str">
        <f>"00012913"</f>
        <v>00012913</v>
      </c>
    </row>
    <row r="65" spans="1:2">
      <c r="A65" s="4">
        <v>60</v>
      </c>
      <c r="B65" s="6" t="str">
        <f>"00012984"</f>
        <v>00012984</v>
      </c>
    </row>
    <row r="66" spans="1:2">
      <c r="A66" s="4">
        <v>61</v>
      </c>
      <c r="B66" s="6" t="str">
        <f>"00013375"</f>
        <v>00013375</v>
      </c>
    </row>
    <row r="67" spans="1:2">
      <c r="A67" s="4">
        <v>62</v>
      </c>
      <c r="B67" s="6" t="str">
        <f>"00013824"</f>
        <v>00013824</v>
      </c>
    </row>
    <row r="68" spans="1:2">
      <c r="A68" s="4">
        <v>63</v>
      </c>
      <c r="B68" s="6" t="str">
        <f>"00013963"</f>
        <v>00013963</v>
      </c>
    </row>
    <row r="69" spans="1:2">
      <c r="A69" s="4">
        <v>64</v>
      </c>
      <c r="B69" s="6" t="str">
        <f>"00014634"</f>
        <v>00014634</v>
      </c>
    </row>
    <row r="70" spans="1:2">
      <c r="A70" s="4">
        <v>65</v>
      </c>
      <c r="B70" s="6" t="str">
        <f>"00015047"</f>
        <v>00015047</v>
      </c>
    </row>
    <row r="71" spans="1:2">
      <c r="A71" s="4">
        <v>66</v>
      </c>
      <c r="B71" s="6" t="str">
        <f>"00015430"</f>
        <v>00015430</v>
      </c>
    </row>
    <row r="72" spans="1:2">
      <c r="A72" s="4">
        <v>67</v>
      </c>
      <c r="B72" s="6" t="str">
        <f>"00015441"</f>
        <v>00015441</v>
      </c>
    </row>
    <row r="73" spans="1:2">
      <c r="A73" s="4">
        <v>68</v>
      </c>
      <c r="B73" s="6" t="str">
        <f>"00015684"</f>
        <v>00015684</v>
      </c>
    </row>
    <row r="74" spans="1:2">
      <c r="A74" s="4">
        <v>69</v>
      </c>
      <c r="B74" s="6" t="str">
        <f>"00015836"</f>
        <v>00015836</v>
      </c>
    </row>
    <row r="75" spans="1:2">
      <c r="A75" s="4">
        <v>70</v>
      </c>
      <c r="B75" s="6" t="str">
        <f>"00015864"</f>
        <v>00015864</v>
      </c>
    </row>
    <row r="76" spans="1:2">
      <c r="A76" s="4">
        <v>71</v>
      </c>
      <c r="B76" s="6" t="str">
        <f>"00015903"</f>
        <v>00015903</v>
      </c>
    </row>
    <row r="77" spans="1:2">
      <c r="A77" s="4">
        <v>72</v>
      </c>
      <c r="B77" s="6" t="str">
        <f>"00015913"</f>
        <v>00015913</v>
      </c>
    </row>
    <row r="78" spans="1:2">
      <c r="A78" s="4">
        <v>73</v>
      </c>
      <c r="B78" s="6" t="str">
        <f>"00016077"</f>
        <v>00016077</v>
      </c>
    </row>
    <row r="79" spans="1:2">
      <c r="A79" s="4">
        <v>74</v>
      </c>
      <c r="B79" s="6" t="str">
        <f>"00016103"</f>
        <v>00016103</v>
      </c>
    </row>
    <row r="80" spans="1:2">
      <c r="A80" s="4">
        <v>75</v>
      </c>
      <c r="B80" s="6" t="str">
        <f>"00016108"</f>
        <v>00016108</v>
      </c>
    </row>
    <row r="81" spans="1:2">
      <c r="A81" s="4">
        <v>76</v>
      </c>
      <c r="B81" s="6" t="str">
        <f>"00016164"</f>
        <v>00016164</v>
      </c>
    </row>
    <row r="82" spans="1:2">
      <c r="A82" s="4">
        <v>77</v>
      </c>
      <c r="B82" s="6" t="str">
        <f>"00016228"</f>
        <v>00016228</v>
      </c>
    </row>
    <row r="83" spans="1:2">
      <c r="A83" s="4">
        <v>78</v>
      </c>
      <c r="B83" s="6" t="str">
        <f>"00016366"</f>
        <v>00016366</v>
      </c>
    </row>
    <row r="84" spans="1:2">
      <c r="A84" s="4">
        <v>79</v>
      </c>
      <c r="B84" s="6" t="str">
        <f>"00016404"</f>
        <v>00016404</v>
      </c>
    </row>
    <row r="85" spans="1:2">
      <c r="A85" s="4">
        <v>80</v>
      </c>
      <c r="B85" s="6" t="str">
        <f>"00016441"</f>
        <v>00016441</v>
      </c>
    </row>
    <row r="86" spans="1:2">
      <c r="A86" s="4">
        <v>81</v>
      </c>
      <c r="B86" s="6" t="str">
        <f>"00016477"</f>
        <v>00016477</v>
      </c>
    </row>
    <row r="87" spans="1:2">
      <c r="A87" s="4">
        <v>82</v>
      </c>
      <c r="B87" s="6" t="str">
        <f>"00016511"</f>
        <v>00016511</v>
      </c>
    </row>
    <row r="88" spans="1:2">
      <c r="A88" s="4">
        <v>83</v>
      </c>
      <c r="B88" s="6" t="str">
        <f>"00016525"</f>
        <v>00016525</v>
      </c>
    </row>
    <row r="89" spans="1:2">
      <c r="A89" s="4">
        <v>84</v>
      </c>
      <c r="B89" s="6" t="str">
        <f>"00016545"</f>
        <v>00016545</v>
      </c>
    </row>
    <row r="90" spans="1:2">
      <c r="A90" s="4">
        <v>85</v>
      </c>
      <c r="B90" s="6" t="str">
        <f>"00016586"</f>
        <v>00016586</v>
      </c>
    </row>
    <row r="91" spans="1:2">
      <c r="A91" s="4">
        <v>86</v>
      </c>
      <c r="B91" s="6" t="str">
        <f>"00016602"</f>
        <v>00016602</v>
      </c>
    </row>
    <row r="92" spans="1:2">
      <c r="A92" s="4">
        <v>87</v>
      </c>
      <c r="B92" s="6" t="str">
        <f>"00016633"</f>
        <v>00016633</v>
      </c>
    </row>
    <row r="93" spans="1:2">
      <c r="A93" s="4">
        <v>88</v>
      </c>
      <c r="B93" s="6" t="str">
        <f>"00016636"</f>
        <v>00016636</v>
      </c>
    </row>
    <row r="94" spans="1:2">
      <c r="A94" s="4">
        <v>89</v>
      </c>
      <c r="B94" s="6" t="str">
        <f>"00016674"</f>
        <v>00016674</v>
      </c>
    </row>
    <row r="95" spans="1:2">
      <c r="A95" s="4">
        <v>90</v>
      </c>
      <c r="B95" s="6" t="str">
        <f>"00016703"</f>
        <v>00016703</v>
      </c>
    </row>
    <row r="96" spans="1:2">
      <c r="A96" s="4">
        <v>91</v>
      </c>
      <c r="B96" s="6" t="str">
        <f>"00016713"</f>
        <v>00016713</v>
      </c>
    </row>
    <row r="97" spans="1:2">
      <c r="A97" s="4">
        <v>92</v>
      </c>
      <c r="B97" s="6" t="str">
        <f>"00016714"</f>
        <v>00016714</v>
      </c>
    </row>
    <row r="98" spans="1:2">
      <c r="A98" s="4">
        <v>93</v>
      </c>
      <c r="B98" s="6" t="str">
        <f>"00016729"</f>
        <v>00016729</v>
      </c>
    </row>
    <row r="99" spans="1:2">
      <c r="A99" s="4">
        <v>94</v>
      </c>
      <c r="B99" s="6" t="str">
        <f>"00016795"</f>
        <v>00016795</v>
      </c>
    </row>
    <row r="100" spans="1:2">
      <c r="A100" s="4">
        <v>95</v>
      </c>
      <c r="B100" s="6" t="str">
        <f>"00016837"</f>
        <v>00016837</v>
      </c>
    </row>
    <row r="101" spans="1:2">
      <c r="A101" s="4">
        <v>96</v>
      </c>
      <c r="B101" s="6" t="str">
        <f>"00016853"</f>
        <v>00016853</v>
      </c>
    </row>
    <row r="102" spans="1:2">
      <c r="A102" s="4">
        <v>97</v>
      </c>
      <c r="B102" s="6" t="str">
        <f>"00016903"</f>
        <v>00016903</v>
      </c>
    </row>
    <row r="103" spans="1:2">
      <c r="A103" s="4">
        <v>98</v>
      </c>
      <c r="B103" s="6" t="str">
        <f>"00016917"</f>
        <v>00016917</v>
      </c>
    </row>
    <row r="104" spans="1:2">
      <c r="A104" s="4">
        <v>99</v>
      </c>
      <c r="B104" s="6" t="str">
        <f>"00016927"</f>
        <v>00016927</v>
      </c>
    </row>
    <row r="105" spans="1:2">
      <c r="A105" s="4">
        <v>100</v>
      </c>
      <c r="B105" s="6" t="str">
        <f>"00016985"</f>
        <v>00016985</v>
      </c>
    </row>
    <row r="106" spans="1:2">
      <c r="A106" s="4">
        <v>101</v>
      </c>
      <c r="B106" s="6" t="str">
        <f>"00017014"</f>
        <v>00017014</v>
      </c>
    </row>
    <row r="107" spans="1:2">
      <c r="A107" s="4">
        <v>102</v>
      </c>
      <c r="B107" s="6" t="str">
        <f>"00017059"</f>
        <v>00017059</v>
      </c>
    </row>
    <row r="108" spans="1:2">
      <c r="A108" s="4">
        <v>103</v>
      </c>
      <c r="B108" s="6" t="str">
        <f>"00017083"</f>
        <v>00017083</v>
      </c>
    </row>
    <row r="109" spans="1:2">
      <c r="A109" s="4">
        <v>104</v>
      </c>
      <c r="B109" s="6" t="str">
        <f>"00017101"</f>
        <v>00017101</v>
      </c>
    </row>
    <row r="110" spans="1:2">
      <c r="A110" s="4">
        <v>105</v>
      </c>
      <c r="B110" s="6" t="str">
        <f>"00017135"</f>
        <v>00017135</v>
      </c>
    </row>
    <row r="111" spans="1:2">
      <c r="A111" s="4">
        <v>106</v>
      </c>
      <c r="B111" s="6" t="str">
        <f>"00017228"</f>
        <v>00017228</v>
      </c>
    </row>
    <row r="112" spans="1:2">
      <c r="A112" s="4">
        <v>107</v>
      </c>
      <c r="B112" s="6" t="str">
        <f>"00017301"</f>
        <v>00017301</v>
      </c>
    </row>
    <row r="113" spans="1:2">
      <c r="A113" s="4">
        <v>108</v>
      </c>
      <c r="B113" s="6" t="str">
        <f>"00017398"</f>
        <v>00017398</v>
      </c>
    </row>
    <row r="114" spans="1:2">
      <c r="A114" s="4">
        <v>109</v>
      </c>
      <c r="B114" s="6" t="str">
        <f>"00017409"</f>
        <v>00017409</v>
      </c>
    </row>
    <row r="115" spans="1:2">
      <c r="A115" s="4">
        <v>110</v>
      </c>
      <c r="B115" s="6" t="str">
        <f>"00017442"</f>
        <v>00017442</v>
      </c>
    </row>
    <row r="116" spans="1:2">
      <c r="A116" s="4">
        <v>111</v>
      </c>
      <c r="B116" s="6" t="str">
        <f>"00017446"</f>
        <v>00017446</v>
      </c>
    </row>
    <row r="117" spans="1:2">
      <c r="A117" s="4">
        <v>112</v>
      </c>
      <c r="B117" s="6" t="str">
        <f>"00017479"</f>
        <v>00017479</v>
      </c>
    </row>
    <row r="118" spans="1:2">
      <c r="A118" s="4">
        <v>113</v>
      </c>
      <c r="B118" s="6" t="str">
        <f>"00017487"</f>
        <v>00017487</v>
      </c>
    </row>
    <row r="119" spans="1:2">
      <c r="A119" s="4">
        <v>114</v>
      </c>
      <c r="B119" s="6" t="str">
        <f>"00017506"</f>
        <v>00017506</v>
      </c>
    </row>
    <row r="120" spans="1:2">
      <c r="A120" s="4">
        <v>115</v>
      </c>
      <c r="B120" s="6" t="str">
        <f>"00017557"</f>
        <v>00017557</v>
      </c>
    </row>
    <row r="121" spans="1:2">
      <c r="A121" s="4">
        <v>116</v>
      </c>
      <c r="B121" s="6" t="str">
        <f>"00017560"</f>
        <v>00017560</v>
      </c>
    </row>
    <row r="122" spans="1:2">
      <c r="A122" s="4">
        <v>117</v>
      </c>
      <c r="B122" s="6" t="str">
        <f>"00017657"</f>
        <v>00017657</v>
      </c>
    </row>
    <row r="123" spans="1:2">
      <c r="A123" s="4">
        <v>118</v>
      </c>
      <c r="B123" s="6" t="str">
        <f>"00017871"</f>
        <v>00017871</v>
      </c>
    </row>
    <row r="124" spans="1:2">
      <c r="A124" s="4">
        <v>119</v>
      </c>
      <c r="B124" s="6" t="str">
        <f>"00017981"</f>
        <v>00017981</v>
      </c>
    </row>
    <row r="125" spans="1:2">
      <c r="A125" s="4">
        <v>120</v>
      </c>
      <c r="B125" s="6" t="str">
        <f>"00018017"</f>
        <v>00018017</v>
      </c>
    </row>
    <row r="126" spans="1:2">
      <c r="A126" s="4">
        <v>121</v>
      </c>
      <c r="B126" s="6" t="str">
        <f>"00018095"</f>
        <v>00018095</v>
      </c>
    </row>
    <row r="127" spans="1:2">
      <c r="A127" s="4">
        <v>122</v>
      </c>
      <c r="B127" s="6" t="str">
        <f>"00018287"</f>
        <v>00018287</v>
      </c>
    </row>
    <row r="128" spans="1:2">
      <c r="A128" s="4">
        <v>123</v>
      </c>
      <c r="B128" s="6" t="str">
        <f>"00018304"</f>
        <v>00018304</v>
      </c>
    </row>
    <row r="129" spans="1:2">
      <c r="A129" s="4">
        <v>124</v>
      </c>
      <c r="B129" s="6" t="str">
        <f>"00018333"</f>
        <v>00018333</v>
      </c>
    </row>
    <row r="130" spans="1:2">
      <c r="A130" s="4">
        <v>125</v>
      </c>
      <c r="B130" s="6" t="str">
        <f>"00018522"</f>
        <v>00018522</v>
      </c>
    </row>
    <row r="131" spans="1:2">
      <c r="A131" s="4">
        <v>126</v>
      </c>
      <c r="B131" s="6" t="str">
        <f>"00018829"</f>
        <v>00018829</v>
      </c>
    </row>
    <row r="132" spans="1:2">
      <c r="A132" s="4">
        <v>127</v>
      </c>
      <c r="B132" s="6" t="str">
        <f>"00018848"</f>
        <v>00018848</v>
      </c>
    </row>
    <row r="133" spans="1:2">
      <c r="A133" s="4">
        <v>128</v>
      </c>
      <c r="B133" s="6" t="str">
        <f>"00018943"</f>
        <v>00018943</v>
      </c>
    </row>
    <row r="134" spans="1:2">
      <c r="A134" s="4">
        <v>129</v>
      </c>
      <c r="B134" s="6" t="str">
        <f>"00019128"</f>
        <v>00019128</v>
      </c>
    </row>
    <row r="135" spans="1:2">
      <c r="A135" s="4">
        <v>130</v>
      </c>
      <c r="B135" s="6" t="str">
        <f>"00019222"</f>
        <v>00019222</v>
      </c>
    </row>
    <row r="136" spans="1:2">
      <c r="A136" s="4">
        <v>131</v>
      </c>
      <c r="B136" s="6" t="str">
        <f>"00019318"</f>
        <v>00019318</v>
      </c>
    </row>
    <row r="137" spans="1:2">
      <c r="A137" s="4">
        <v>132</v>
      </c>
      <c r="B137" s="6" t="str">
        <f>"00019402"</f>
        <v>00019402</v>
      </c>
    </row>
    <row r="138" spans="1:2">
      <c r="A138" s="4">
        <v>133</v>
      </c>
      <c r="B138" s="6" t="str">
        <f>"00019476"</f>
        <v>00019476</v>
      </c>
    </row>
    <row r="139" spans="1:2">
      <c r="A139" s="4">
        <v>134</v>
      </c>
      <c r="B139" s="6" t="str">
        <f>"00019490"</f>
        <v>00019490</v>
      </c>
    </row>
    <row r="140" spans="1:2">
      <c r="A140" s="4">
        <v>135</v>
      </c>
      <c r="B140" s="6" t="str">
        <f>"00019568"</f>
        <v>00019568</v>
      </c>
    </row>
    <row r="141" spans="1:2">
      <c r="A141" s="4">
        <v>136</v>
      </c>
      <c r="B141" s="6" t="str">
        <f>"00019578"</f>
        <v>00019578</v>
      </c>
    </row>
    <row r="142" spans="1:2">
      <c r="A142" s="4">
        <v>137</v>
      </c>
      <c r="B142" s="6" t="str">
        <f>"00019606"</f>
        <v>00019606</v>
      </c>
    </row>
    <row r="143" spans="1:2">
      <c r="A143" s="4">
        <v>138</v>
      </c>
      <c r="B143" s="6" t="str">
        <f>"00019655"</f>
        <v>00019655</v>
      </c>
    </row>
    <row r="144" spans="1:2">
      <c r="A144" s="4">
        <v>139</v>
      </c>
      <c r="B144" s="6" t="str">
        <f>"00019671"</f>
        <v>00019671</v>
      </c>
    </row>
    <row r="145" spans="1:2">
      <c r="A145" s="4">
        <v>140</v>
      </c>
      <c r="B145" s="6" t="str">
        <f>"00019755"</f>
        <v>00019755</v>
      </c>
    </row>
    <row r="146" spans="1:2">
      <c r="A146" s="4">
        <v>141</v>
      </c>
      <c r="B146" s="6" t="str">
        <f>"00019762"</f>
        <v>00019762</v>
      </c>
    </row>
    <row r="147" spans="1:2">
      <c r="A147" s="4">
        <v>142</v>
      </c>
      <c r="B147" s="6" t="str">
        <f>"00019838"</f>
        <v>00019838</v>
      </c>
    </row>
    <row r="148" spans="1:2">
      <c r="A148" s="4">
        <v>143</v>
      </c>
      <c r="B148" s="6" t="str">
        <f>"00019888"</f>
        <v>00019888</v>
      </c>
    </row>
    <row r="149" spans="1:2">
      <c r="A149" s="4">
        <v>144</v>
      </c>
      <c r="B149" s="6" t="str">
        <f>"00019896"</f>
        <v>00019896</v>
      </c>
    </row>
    <row r="150" spans="1:2">
      <c r="A150" s="4">
        <v>145</v>
      </c>
      <c r="B150" s="6" t="str">
        <f>"00019922"</f>
        <v>00019922</v>
      </c>
    </row>
    <row r="151" spans="1:2">
      <c r="A151" s="4">
        <v>146</v>
      </c>
      <c r="B151" s="6" t="str">
        <f>"00020027"</f>
        <v>00020027</v>
      </c>
    </row>
    <row r="152" spans="1:2">
      <c r="A152" s="4">
        <v>147</v>
      </c>
      <c r="B152" s="6" t="str">
        <f>"00020080"</f>
        <v>00020080</v>
      </c>
    </row>
    <row r="153" spans="1:2">
      <c r="A153" s="4">
        <v>148</v>
      </c>
      <c r="B153" s="6" t="str">
        <f>"00020140"</f>
        <v>00020140</v>
      </c>
    </row>
    <row r="154" spans="1:2">
      <c r="A154" s="4">
        <v>149</v>
      </c>
      <c r="B154" s="6" t="str">
        <f>"00020165"</f>
        <v>00020165</v>
      </c>
    </row>
    <row r="155" spans="1:2">
      <c r="A155" s="4">
        <v>150</v>
      </c>
      <c r="B155" s="6" t="str">
        <f>"00020189"</f>
        <v>00020189</v>
      </c>
    </row>
    <row r="156" spans="1:2">
      <c r="A156" s="4">
        <v>151</v>
      </c>
      <c r="B156" s="6" t="str">
        <f>"00020232"</f>
        <v>00020232</v>
      </c>
    </row>
    <row r="157" spans="1:2">
      <c r="A157" s="4">
        <v>152</v>
      </c>
      <c r="B157" s="6" t="str">
        <f>"00020241"</f>
        <v>00020241</v>
      </c>
    </row>
    <row r="158" spans="1:2">
      <c r="A158" s="4">
        <v>153</v>
      </c>
      <c r="B158" s="6" t="str">
        <f>"00020277"</f>
        <v>00020277</v>
      </c>
    </row>
    <row r="159" spans="1:2">
      <c r="A159" s="4">
        <v>154</v>
      </c>
      <c r="B159" s="6" t="str">
        <f>"00020291"</f>
        <v>00020291</v>
      </c>
    </row>
    <row r="160" spans="1:2">
      <c r="A160" s="4">
        <v>155</v>
      </c>
      <c r="B160" s="6" t="str">
        <f>"00020292"</f>
        <v>00020292</v>
      </c>
    </row>
    <row r="161" spans="1:2">
      <c r="A161" s="4">
        <v>156</v>
      </c>
      <c r="B161" s="6" t="str">
        <f>"00020315"</f>
        <v>00020315</v>
      </c>
    </row>
    <row r="162" spans="1:2">
      <c r="A162" s="4">
        <v>157</v>
      </c>
      <c r="B162" s="6" t="str">
        <f>"00020321"</f>
        <v>00020321</v>
      </c>
    </row>
    <row r="163" spans="1:2">
      <c r="A163" s="4">
        <v>158</v>
      </c>
      <c r="B163" s="6" t="str">
        <f>"00020461"</f>
        <v>00020461</v>
      </c>
    </row>
    <row r="164" spans="1:2">
      <c r="A164" s="4">
        <v>159</v>
      </c>
      <c r="B164" s="6" t="str">
        <f>"00020498"</f>
        <v>00020498</v>
      </c>
    </row>
    <row r="165" spans="1:2">
      <c r="A165" s="4">
        <v>160</v>
      </c>
      <c r="B165" s="6" t="str">
        <f>"00020543"</f>
        <v>00020543</v>
      </c>
    </row>
    <row r="166" spans="1:2">
      <c r="A166" s="4">
        <v>161</v>
      </c>
      <c r="B166" s="6" t="str">
        <f>"00020562"</f>
        <v>00020562</v>
      </c>
    </row>
    <row r="167" spans="1:2">
      <c r="A167" s="4">
        <v>162</v>
      </c>
      <c r="B167" s="6" t="str">
        <f>"00020613"</f>
        <v>00020613</v>
      </c>
    </row>
    <row r="168" spans="1:2">
      <c r="A168" s="4">
        <v>163</v>
      </c>
      <c r="B168" s="6" t="str">
        <f>"00020657"</f>
        <v>00020657</v>
      </c>
    </row>
    <row r="169" spans="1:2">
      <c r="A169" s="4">
        <v>164</v>
      </c>
      <c r="B169" s="6" t="str">
        <f>"00020711"</f>
        <v>00020711</v>
      </c>
    </row>
    <row r="170" spans="1:2">
      <c r="A170" s="4">
        <v>165</v>
      </c>
      <c r="B170" s="6" t="str">
        <f>"00020773"</f>
        <v>00020773</v>
      </c>
    </row>
    <row r="171" spans="1:2">
      <c r="A171" s="4">
        <v>166</v>
      </c>
      <c r="B171" s="6" t="str">
        <f>"00020841"</f>
        <v>00020841</v>
      </c>
    </row>
    <row r="172" spans="1:2">
      <c r="A172" s="4">
        <v>167</v>
      </c>
      <c r="B172" s="6" t="str">
        <f>"00020865"</f>
        <v>00020865</v>
      </c>
    </row>
    <row r="173" spans="1:2">
      <c r="A173" s="4">
        <v>168</v>
      </c>
      <c r="B173" s="6" t="str">
        <f>"00020966"</f>
        <v>00020966</v>
      </c>
    </row>
    <row r="174" spans="1:2">
      <c r="A174" s="4">
        <v>169</v>
      </c>
      <c r="B174" s="6" t="str">
        <f>"00020967"</f>
        <v>00020967</v>
      </c>
    </row>
    <row r="175" spans="1:2">
      <c r="A175" s="4">
        <v>170</v>
      </c>
      <c r="B175" s="6" t="str">
        <f>"00020998"</f>
        <v>00020998</v>
      </c>
    </row>
    <row r="176" spans="1:2">
      <c r="A176" s="4">
        <v>171</v>
      </c>
      <c r="B176" s="6" t="str">
        <f>"00020999"</f>
        <v>00020999</v>
      </c>
    </row>
    <row r="177" spans="1:2">
      <c r="A177" s="4">
        <v>172</v>
      </c>
      <c r="B177" s="6" t="str">
        <f>"00021011"</f>
        <v>00021011</v>
      </c>
    </row>
    <row r="178" spans="1:2">
      <c r="A178" s="4">
        <v>173</v>
      </c>
      <c r="B178" s="6" t="str">
        <f>"00021079"</f>
        <v>00021079</v>
      </c>
    </row>
    <row r="179" spans="1:2">
      <c r="A179" s="4">
        <v>174</v>
      </c>
      <c r="B179" s="6" t="str">
        <f>"00021267"</f>
        <v>00021267</v>
      </c>
    </row>
    <row r="180" spans="1:2">
      <c r="A180" s="4">
        <v>175</v>
      </c>
      <c r="B180" s="6" t="str">
        <f>"00021268"</f>
        <v>00021268</v>
      </c>
    </row>
    <row r="181" spans="1:2">
      <c r="A181" s="4">
        <v>176</v>
      </c>
      <c r="B181" s="6" t="str">
        <f>"00021283"</f>
        <v>00021283</v>
      </c>
    </row>
    <row r="182" spans="1:2">
      <c r="A182" s="4">
        <v>177</v>
      </c>
      <c r="B182" s="6" t="str">
        <f>"00021310"</f>
        <v>00021310</v>
      </c>
    </row>
    <row r="183" spans="1:2">
      <c r="A183" s="4">
        <v>178</v>
      </c>
      <c r="B183" s="6" t="str">
        <f>"00021343"</f>
        <v>00021343</v>
      </c>
    </row>
    <row r="184" spans="1:2">
      <c r="A184" s="4">
        <v>179</v>
      </c>
      <c r="B184" s="6" t="str">
        <f>"00021373"</f>
        <v>00021373</v>
      </c>
    </row>
    <row r="185" spans="1:2">
      <c r="A185" s="4">
        <v>180</v>
      </c>
      <c r="B185" s="6" t="str">
        <f>"00021387"</f>
        <v>00021387</v>
      </c>
    </row>
    <row r="186" spans="1:2">
      <c r="A186" s="4">
        <v>181</v>
      </c>
      <c r="B186" s="6" t="str">
        <f>"00021422"</f>
        <v>00021422</v>
      </c>
    </row>
    <row r="187" spans="1:2">
      <c r="A187" s="4">
        <v>182</v>
      </c>
      <c r="B187" s="6" t="str">
        <f>"00021474"</f>
        <v>00021474</v>
      </c>
    </row>
    <row r="188" spans="1:2">
      <c r="A188" s="4">
        <v>183</v>
      </c>
      <c r="B188" s="6" t="str">
        <f>"00021476"</f>
        <v>00021476</v>
      </c>
    </row>
    <row r="189" spans="1:2">
      <c r="A189" s="4">
        <v>184</v>
      </c>
      <c r="B189" s="6" t="str">
        <f>"00021502"</f>
        <v>00021502</v>
      </c>
    </row>
    <row r="190" spans="1:2">
      <c r="A190" s="4">
        <v>185</v>
      </c>
      <c r="B190" s="6" t="str">
        <f>"00021667"</f>
        <v>00021667</v>
      </c>
    </row>
    <row r="191" spans="1:2">
      <c r="A191" s="4">
        <v>186</v>
      </c>
      <c r="B191" s="6" t="str">
        <f>"00021674"</f>
        <v>00021674</v>
      </c>
    </row>
    <row r="192" spans="1:2">
      <c r="A192" s="4">
        <v>187</v>
      </c>
      <c r="B192" s="6" t="str">
        <f>"00021729"</f>
        <v>00021729</v>
      </c>
    </row>
    <row r="193" spans="1:2">
      <c r="A193" s="4">
        <v>188</v>
      </c>
      <c r="B193" s="6" t="str">
        <f>"00021769"</f>
        <v>00021769</v>
      </c>
    </row>
    <row r="194" spans="1:2">
      <c r="A194" s="4">
        <v>189</v>
      </c>
      <c r="B194" s="6" t="str">
        <f>"00021819"</f>
        <v>00021819</v>
      </c>
    </row>
    <row r="195" spans="1:2">
      <c r="A195" s="4">
        <v>190</v>
      </c>
      <c r="B195" s="6" t="str">
        <f>"00021835"</f>
        <v>00021835</v>
      </c>
    </row>
    <row r="196" spans="1:2">
      <c r="A196" s="4">
        <v>191</v>
      </c>
      <c r="B196" s="6" t="str">
        <f>"00021875"</f>
        <v>00021875</v>
      </c>
    </row>
    <row r="197" spans="1:2">
      <c r="A197" s="4">
        <v>192</v>
      </c>
      <c r="B197" s="6" t="str">
        <f>"00021889"</f>
        <v>00021889</v>
      </c>
    </row>
    <row r="198" spans="1:2">
      <c r="A198" s="4">
        <v>193</v>
      </c>
      <c r="B198" s="6" t="str">
        <f>"00021916"</f>
        <v>00021916</v>
      </c>
    </row>
    <row r="199" spans="1:2">
      <c r="A199" s="4">
        <v>194</v>
      </c>
      <c r="B199" s="6" t="str">
        <f>"00021954"</f>
        <v>00021954</v>
      </c>
    </row>
    <row r="200" spans="1:2">
      <c r="A200" s="4">
        <v>195</v>
      </c>
      <c r="B200" s="6" t="str">
        <f>"00021977"</f>
        <v>00021977</v>
      </c>
    </row>
    <row r="201" spans="1:2">
      <c r="A201" s="4">
        <v>196</v>
      </c>
      <c r="B201" s="6" t="str">
        <f>"00022076"</f>
        <v>00022076</v>
      </c>
    </row>
    <row r="202" spans="1:2">
      <c r="A202" s="4">
        <v>197</v>
      </c>
      <c r="B202" s="6" t="str">
        <f>"00022105"</f>
        <v>00022105</v>
      </c>
    </row>
    <row r="203" spans="1:2">
      <c r="A203" s="4">
        <v>198</v>
      </c>
      <c r="B203" s="6" t="str">
        <f>"00022149"</f>
        <v>00022149</v>
      </c>
    </row>
    <row r="204" spans="1:2">
      <c r="A204" s="4">
        <v>199</v>
      </c>
      <c r="B204" s="6" t="str">
        <f>"00022165"</f>
        <v>00022165</v>
      </c>
    </row>
    <row r="205" spans="1:2">
      <c r="A205" s="4">
        <v>200</v>
      </c>
      <c r="B205" s="6" t="str">
        <f>"00022177"</f>
        <v>00022177</v>
      </c>
    </row>
    <row r="206" spans="1:2">
      <c r="A206" s="4">
        <v>201</v>
      </c>
      <c r="B206" s="6" t="str">
        <f>"00022179"</f>
        <v>00022179</v>
      </c>
    </row>
    <row r="207" spans="1:2">
      <c r="A207" s="4">
        <v>202</v>
      </c>
      <c r="B207" s="6" t="str">
        <f>"00022191"</f>
        <v>00022191</v>
      </c>
    </row>
    <row r="208" spans="1:2">
      <c r="A208" s="4">
        <v>203</v>
      </c>
      <c r="B208" s="6" t="str">
        <f>"00022372"</f>
        <v>00022372</v>
      </c>
    </row>
    <row r="209" spans="1:2">
      <c r="A209" s="4">
        <v>204</v>
      </c>
      <c r="B209" s="6" t="str">
        <f>"00022427"</f>
        <v>00022427</v>
      </c>
    </row>
    <row r="210" spans="1:2">
      <c r="A210" s="4">
        <v>205</v>
      </c>
      <c r="B210" s="6" t="str">
        <f>"00022440"</f>
        <v>00022440</v>
      </c>
    </row>
    <row r="211" spans="1:2">
      <c r="A211" s="4">
        <v>206</v>
      </c>
      <c r="B211" s="6" t="str">
        <f>"00022455"</f>
        <v>00022455</v>
      </c>
    </row>
    <row r="212" spans="1:2">
      <c r="A212" s="4">
        <v>207</v>
      </c>
      <c r="B212" s="6" t="str">
        <f>"00022490"</f>
        <v>00022490</v>
      </c>
    </row>
    <row r="213" spans="1:2">
      <c r="A213" s="4">
        <v>208</v>
      </c>
      <c r="B213" s="6" t="str">
        <f>"00022518"</f>
        <v>00022518</v>
      </c>
    </row>
    <row r="214" spans="1:2">
      <c r="A214" s="4">
        <v>209</v>
      </c>
      <c r="B214" s="6" t="str">
        <f>"00022550"</f>
        <v>00022550</v>
      </c>
    </row>
    <row r="215" spans="1:2">
      <c r="A215" s="4">
        <v>210</v>
      </c>
      <c r="B215" s="6" t="str">
        <f>"00022717"</f>
        <v>00022717</v>
      </c>
    </row>
    <row r="216" spans="1:2">
      <c r="A216" s="4">
        <v>211</v>
      </c>
      <c r="B216" s="6" t="str">
        <f>"00022764"</f>
        <v>00022764</v>
      </c>
    </row>
    <row r="217" spans="1:2">
      <c r="A217" s="4">
        <v>212</v>
      </c>
      <c r="B217" s="6" t="str">
        <f>"00022788"</f>
        <v>00022788</v>
      </c>
    </row>
    <row r="218" spans="1:2">
      <c r="A218" s="4">
        <v>213</v>
      </c>
      <c r="B218" s="6" t="str">
        <f>"00022817"</f>
        <v>00022817</v>
      </c>
    </row>
    <row r="219" spans="1:2">
      <c r="A219" s="4">
        <v>214</v>
      </c>
      <c r="B219" s="6" t="str">
        <f>"00022863"</f>
        <v>00022863</v>
      </c>
    </row>
    <row r="220" spans="1:2">
      <c r="A220" s="4">
        <v>215</v>
      </c>
      <c r="B220" s="6" t="str">
        <f>"00022908"</f>
        <v>00022908</v>
      </c>
    </row>
    <row r="221" spans="1:2">
      <c r="A221" s="4">
        <v>216</v>
      </c>
      <c r="B221" s="6" t="str">
        <f>"00022925"</f>
        <v>00022925</v>
      </c>
    </row>
    <row r="222" spans="1:2">
      <c r="A222" s="4">
        <v>217</v>
      </c>
      <c r="B222" s="6" t="str">
        <f>"00023006"</f>
        <v>00023006</v>
      </c>
    </row>
    <row r="223" spans="1:2">
      <c r="A223" s="4">
        <v>218</v>
      </c>
      <c r="B223" s="6" t="str">
        <f>"00023010"</f>
        <v>00023010</v>
      </c>
    </row>
    <row r="224" spans="1:2">
      <c r="A224" s="4">
        <v>219</v>
      </c>
      <c r="B224" s="6" t="str">
        <f>"00023028"</f>
        <v>00023028</v>
      </c>
    </row>
    <row r="225" spans="1:2">
      <c r="A225" s="4">
        <v>220</v>
      </c>
      <c r="B225" s="6" t="str">
        <f>"00023046"</f>
        <v>00023046</v>
      </c>
    </row>
    <row r="226" spans="1:2">
      <c r="A226" s="4">
        <v>221</v>
      </c>
      <c r="B226" s="6" t="str">
        <f>"00023109"</f>
        <v>00023109</v>
      </c>
    </row>
    <row r="227" spans="1:2">
      <c r="A227" s="4">
        <v>222</v>
      </c>
      <c r="B227" s="6" t="str">
        <f>"00023132"</f>
        <v>00023132</v>
      </c>
    </row>
    <row r="228" spans="1:2">
      <c r="A228" s="4">
        <v>223</v>
      </c>
      <c r="B228" s="6" t="str">
        <f>"00023167"</f>
        <v>00023167</v>
      </c>
    </row>
    <row r="229" spans="1:2">
      <c r="A229" s="4">
        <v>224</v>
      </c>
      <c r="B229" s="6" t="str">
        <f>"00023187"</f>
        <v>00023187</v>
      </c>
    </row>
    <row r="230" spans="1:2">
      <c r="A230" s="4">
        <v>225</v>
      </c>
      <c r="B230" s="6" t="str">
        <f>"00023271"</f>
        <v>00023271</v>
      </c>
    </row>
    <row r="231" spans="1:2">
      <c r="A231" s="4">
        <v>226</v>
      </c>
      <c r="B231" s="6" t="str">
        <f>"00023287"</f>
        <v>00023287</v>
      </c>
    </row>
    <row r="232" spans="1:2">
      <c r="A232" s="4">
        <v>227</v>
      </c>
      <c r="B232" s="6" t="str">
        <f>"00023377"</f>
        <v>00023377</v>
      </c>
    </row>
    <row r="233" spans="1:2">
      <c r="A233" s="4">
        <v>228</v>
      </c>
      <c r="B233" s="6" t="str">
        <f>"00023443"</f>
        <v>00023443</v>
      </c>
    </row>
    <row r="234" spans="1:2">
      <c r="A234" s="4">
        <v>229</v>
      </c>
      <c r="B234" s="6" t="str">
        <f>"00023538"</f>
        <v>00023538</v>
      </c>
    </row>
    <row r="235" spans="1:2">
      <c r="A235" s="4">
        <v>230</v>
      </c>
      <c r="B235" s="6" t="str">
        <f>"00023601"</f>
        <v>00023601</v>
      </c>
    </row>
    <row r="236" spans="1:2">
      <c r="A236" s="4">
        <v>231</v>
      </c>
      <c r="B236" s="6" t="str">
        <f>"00023642"</f>
        <v>00023642</v>
      </c>
    </row>
    <row r="237" spans="1:2">
      <c r="A237" s="4">
        <v>232</v>
      </c>
      <c r="B237" s="6" t="str">
        <f>"00023662"</f>
        <v>00023662</v>
      </c>
    </row>
    <row r="238" spans="1:2">
      <c r="A238" s="4">
        <v>233</v>
      </c>
      <c r="B238" s="6" t="str">
        <f>"00023663"</f>
        <v>00023663</v>
      </c>
    </row>
    <row r="239" spans="1:2">
      <c r="A239" s="4">
        <v>234</v>
      </c>
      <c r="B239" s="6" t="str">
        <f>"00023738"</f>
        <v>00023738</v>
      </c>
    </row>
    <row r="240" spans="1:2">
      <c r="A240" s="4">
        <v>235</v>
      </c>
      <c r="B240" s="6" t="str">
        <f>"00023815"</f>
        <v>00023815</v>
      </c>
    </row>
    <row r="241" spans="1:2">
      <c r="A241" s="4">
        <v>236</v>
      </c>
      <c r="B241" s="6" t="str">
        <f>"00023956"</f>
        <v>00023956</v>
      </c>
    </row>
    <row r="242" spans="1:2">
      <c r="A242" s="4">
        <v>237</v>
      </c>
      <c r="B242" s="6" t="str">
        <f>"00023987"</f>
        <v>00023987</v>
      </c>
    </row>
    <row r="243" spans="1:2">
      <c r="A243" s="4">
        <v>238</v>
      </c>
      <c r="B243" s="6" t="str">
        <f>"00024058"</f>
        <v>00024058</v>
      </c>
    </row>
    <row r="244" spans="1:2">
      <c r="A244" s="4">
        <v>239</v>
      </c>
      <c r="B244" s="6" t="str">
        <f>"00024122"</f>
        <v>00024122</v>
      </c>
    </row>
    <row r="245" spans="1:2">
      <c r="A245" s="4">
        <v>240</v>
      </c>
      <c r="B245" s="6" t="str">
        <f>"00024166"</f>
        <v>00024166</v>
      </c>
    </row>
    <row r="246" spans="1:2">
      <c r="A246" s="4">
        <v>241</v>
      </c>
      <c r="B246" s="6" t="str">
        <f>"00024181"</f>
        <v>00024181</v>
      </c>
    </row>
    <row r="247" spans="1:2">
      <c r="A247" s="4">
        <v>242</v>
      </c>
      <c r="B247" s="6" t="str">
        <f>"00024308"</f>
        <v>00024308</v>
      </c>
    </row>
    <row r="248" spans="1:2">
      <c r="A248" s="4">
        <v>243</v>
      </c>
      <c r="B248" s="6" t="str">
        <f>"00024349"</f>
        <v>00024349</v>
      </c>
    </row>
    <row r="249" spans="1:2">
      <c r="A249" s="4">
        <v>244</v>
      </c>
      <c r="B249" s="6" t="str">
        <f>"00024378"</f>
        <v>00024378</v>
      </c>
    </row>
    <row r="250" spans="1:2">
      <c r="A250" s="4">
        <v>245</v>
      </c>
      <c r="B250" s="6" t="str">
        <f>"00024379"</f>
        <v>00024379</v>
      </c>
    </row>
    <row r="251" spans="1:2">
      <c r="A251" s="4">
        <v>246</v>
      </c>
      <c r="B251" s="6" t="str">
        <f>"00024400"</f>
        <v>00024400</v>
      </c>
    </row>
    <row r="252" spans="1:2">
      <c r="A252" s="4">
        <v>247</v>
      </c>
      <c r="B252" s="6" t="str">
        <f>"00024420"</f>
        <v>00024420</v>
      </c>
    </row>
    <row r="253" spans="1:2">
      <c r="A253" s="4">
        <v>248</v>
      </c>
      <c r="B253" s="6" t="str">
        <f>"00024434"</f>
        <v>00024434</v>
      </c>
    </row>
    <row r="254" spans="1:2">
      <c r="A254" s="4">
        <v>249</v>
      </c>
      <c r="B254" s="6" t="str">
        <f>"00024456"</f>
        <v>00024456</v>
      </c>
    </row>
    <row r="255" spans="1:2">
      <c r="A255" s="4">
        <v>250</v>
      </c>
      <c r="B255" s="6" t="str">
        <f>"00024485"</f>
        <v>00024485</v>
      </c>
    </row>
    <row r="256" spans="1:2">
      <c r="A256" s="4">
        <v>251</v>
      </c>
      <c r="B256" s="6" t="str">
        <f>"00024584"</f>
        <v>00024584</v>
      </c>
    </row>
    <row r="257" spans="1:2">
      <c r="A257" s="4">
        <v>252</v>
      </c>
      <c r="B257" s="6" t="str">
        <f>"00024601"</f>
        <v>00024601</v>
      </c>
    </row>
    <row r="258" spans="1:2">
      <c r="A258" s="4">
        <v>253</v>
      </c>
      <c r="B258" s="6" t="str">
        <f>"00024681"</f>
        <v>00024681</v>
      </c>
    </row>
    <row r="259" spans="1:2">
      <c r="A259" s="4">
        <v>254</v>
      </c>
      <c r="B259" s="6" t="str">
        <f>"00024687"</f>
        <v>00024687</v>
      </c>
    </row>
    <row r="260" spans="1:2">
      <c r="A260" s="4">
        <v>255</v>
      </c>
      <c r="B260" s="6" t="str">
        <f>"00024767"</f>
        <v>00024767</v>
      </c>
    </row>
    <row r="261" spans="1:2">
      <c r="A261" s="4">
        <v>256</v>
      </c>
      <c r="B261" s="6" t="str">
        <f>"00024792"</f>
        <v>00024792</v>
      </c>
    </row>
    <row r="262" spans="1:2">
      <c r="A262" s="4">
        <v>257</v>
      </c>
      <c r="B262" s="6" t="str">
        <f>"00025197"</f>
        <v>00025197</v>
      </c>
    </row>
    <row r="263" spans="1:2">
      <c r="A263" s="4">
        <v>258</v>
      </c>
      <c r="B263" s="6" t="str">
        <f>"00025211"</f>
        <v>00025211</v>
      </c>
    </row>
    <row r="264" spans="1:2">
      <c r="A264" s="4">
        <v>259</v>
      </c>
      <c r="B264" s="6" t="str">
        <f>"00025226"</f>
        <v>00025226</v>
      </c>
    </row>
    <row r="265" spans="1:2">
      <c r="A265" s="4">
        <v>260</v>
      </c>
      <c r="B265" s="6" t="str">
        <f>"00025416"</f>
        <v>00025416</v>
      </c>
    </row>
    <row r="266" spans="1:2">
      <c r="A266" s="4">
        <v>261</v>
      </c>
      <c r="B266" s="6" t="str">
        <f>"00025545"</f>
        <v>00025545</v>
      </c>
    </row>
    <row r="267" spans="1:2">
      <c r="A267" s="4">
        <v>262</v>
      </c>
      <c r="B267" s="6" t="str">
        <f>"00025572"</f>
        <v>00025572</v>
      </c>
    </row>
    <row r="268" spans="1:2">
      <c r="A268" s="4">
        <v>263</v>
      </c>
      <c r="B268" s="6" t="str">
        <f>"00025764"</f>
        <v>00025764</v>
      </c>
    </row>
    <row r="269" spans="1:2">
      <c r="A269" s="4">
        <v>264</v>
      </c>
      <c r="B269" s="6" t="str">
        <f>"00025786"</f>
        <v>00025786</v>
      </c>
    </row>
    <row r="270" spans="1:2">
      <c r="A270" s="4">
        <v>265</v>
      </c>
      <c r="B270" s="6" t="str">
        <f>"00025969"</f>
        <v>00025969</v>
      </c>
    </row>
    <row r="271" spans="1:2">
      <c r="A271" s="4">
        <v>266</v>
      </c>
      <c r="B271" s="6" t="str">
        <f>"00026161"</f>
        <v>00026161</v>
      </c>
    </row>
    <row r="272" spans="1:2">
      <c r="A272" s="4">
        <v>267</v>
      </c>
      <c r="B272" s="6" t="str">
        <f>"00026200"</f>
        <v>00026200</v>
      </c>
    </row>
    <row r="273" spans="1:2">
      <c r="A273" s="4">
        <v>268</v>
      </c>
      <c r="B273" s="6" t="str">
        <f>"00026258"</f>
        <v>00026258</v>
      </c>
    </row>
    <row r="274" spans="1:2">
      <c r="A274" s="4">
        <v>269</v>
      </c>
      <c r="B274" s="6" t="str">
        <f>"00026273"</f>
        <v>00026273</v>
      </c>
    </row>
    <row r="275" spans="1:2">
      <c r="A275" s="4">
        <v>270</v>
      </c>
      <c r="B275" s="6" t="str">
        <f>"00026312"</f>
        <v>00026312</v>
      </c>
    </row>
    <row r="276" spans="1:2">
      <c r="A276" s="4">
        <v>271</v>
      </c>
      <c r="B276" s="6" t="str">
        <f>"00026405"</f>
        <v>00026405</v>
      </c>
    </row>
    <row r="277" spans="1:2">
      <c r="A277" s="4">
        <v>272</v>
      </c>
      <c r="B277" s="6" t="str">
        <f>"00026549"</f>
        <v>00026549</v>
      </c>
    </row>
    <row r="278" spans="1:2">
      <c r="A278" s="4">
        <v>273</v>
      </c>
      <c r="B278" s="6" t="str">
        <f>"00026614"</f>
        <v>00026614</v>
      </c>
    </row>
    <row r="279" spans="1:2">
      <c r="A279" s="4">
        <v>274</v>
      </c>
      <c r="B279" s="6" t="str">
        <f>"00026728"</f>
        <v>00026728</v>
      </c>
    </row>
    <row r="280" spans="1:2">
      <c r="A280" s="4">
        <v>275</v>
      </c>
      <c r="B280" s="6" t="str">
        <f>"00026842"</f>
        <v>00026842</v>
      </c>
    </row>
    <row r="281" spans="1:2">
      <c r="A281" s="4">
        <v>276</v>
      </c>
      <c r="B281" s="6" t="str">
        <f>"00026857"</f>
        <v>00026857</v>
      </c>
    </row>
    <row r="282" spans="1:2">
      <c r="A282" s="4">
        <v>277</v>
      </c>
      <c r="B282" s="6" t="str">
        <f>"00026877"</f>
        <v>00026877</v>
      </c>
    </row>
    <row r="283" spans="1:2">
      <c r="A283" s="4">
        <v>278</v>
      </c>
      <c r="B283" s="6" t="str">
        <f>"00026899"</f>
        <v>00026899</v>
      </c>
    </row>
    <row r="284" spans="1:2">
      <c r="A284" s="4">
        <v>279</v>
      </c>
      <c r="B284" s="6" t="str">
        <f>"00026977"</f>
        <v>00026977</v>
      </c>
    </row>
    <row r="285" spans="1:2">
      <c r="A285" s="4">
        <v>280</v>
      </c>
      <c r="B285" s="6" t="str">
        <f>"00027113"</f>
        <v>00027113</v>
      </c>
    </row>
    <row r="286" spans="1:2">
      <c r="A286" s="4">
        <v>281</v>
      </c>
      <c r="B286" s="6" t="str">
        <f>"00027122"</f>
        <v>00027122</v>
      </c>
    </row>
    <row r="287" spans="1:2">
      <c r="A287" s="4">
        <v>282</v>
      </c>
      <c r="B287" s="6" t="str">
        <f>"00027210"</f>
        <v>00027210</v>
      </c>
    </row>
    <row r="288" spans="1:2">
      <c r="A288" s="4">
        <v>283</v>
      </c>
      <c r="B288" s="6" t="str">
        <f>"00027230"</f>
        <v>00027230</v>
      </c>
    </row>
    <row r="289" spans="1:2">
      <c r="A289" s="4">
        <v>284</v>
      </c>
      <c r="B289" s="6" t="str">
        <f>"00027462"</f>
        <v>00027462</v>
      </c>
    </row>
    <row r="290" spans="1:2">
      <c r="A290" s="4">
        <v>285</v>
      </c>
      <c r="B290" s="6" t="str">
        <f>"00027571"</f>
        <v>00027571</v>
      </c>
    </row>
    <row r="291" spans="1:2">
      <c r="A291" s="4">
        <v>286</v>
      </c>
      <c r="B291" s="6" t="str">
        <f>"00027575"</f>
        <v>00027575</v>
      </c>
    </row>
    <row r="292" spans="1:2">
      <c r="A292" s="4">
        <v>287</v>
      </c>
      <c r="B292" s="6" t="str">
        <f>"00027590"</f>
        <v>00027590</v>
      </c>
    </row>
    <row r="293" spans="1:2">
      <c r="A293" s="4">
        <v>288</v>
      </c>
      <c r="B293" s="6" t="str">
        <f>"00027655"</f>
        <v>00027655</v>
      </c>
    </row>
    <row r="294" spans="1:2">
      <c r="A294" s="4">
        <v>289</v>
      </c>
      <c r="B294" s="6" t="str">
        <f>"00027771"</f>
        <v>00027771</v>
      </c>
    </row>
    <row r="295" spans="1:2">
      <c r="A295" s="4">
        <v>290</v>
      </c>
      <c r="B295" s="6" t="str">
        <f>"00027778"</f>
        <v>00027778</v>
      </c>
    </row>
    <row r="296" spans="1:2">
      <c r="A296" s="4">
        <v>291</v>
      </c>
      <c r="B296" s="6" t="str">
        <f>"00027794"</f>
        <v>00027794</v>
      </c>
    </row>
    <row r="297" spans="1:2">
      <c r="A297" s="4">
        <v>292</v>
      </c>
      <c r="B297" s="6" t="str">
        <f>"00027815"</f>
        <v>00027815</v>
      </c>
    </row>
    <row r="298" spans="1:2">
      <c r="A298" s="4">
        <v>293</v>
      </c>
      <c r="B298" s="6" t="str">
        <f>"00027915"</f>
        <v>00027915</v>
      </c>
    </row>
    <row r="299" spans="1:2">
      <c r="A299" s="4">
        <v>294</v>
      </c>
      <c r="B299" s="6" t="str">
        <f>"00027980"</f>
        <v>00027980</v>
      </c>
    </row>
    <row r="300" spans="1:2">
      <c r="A300" s="4">
        <v>295</v>
      </c>
      <c r="B300" s="6" t="str">
        <f>"00028176"</f>
        <v>00028176</v>
      </c>
    </row>
    <row r="301" spans="1:2">
      <c r="A301" s="4">
        <v>296</v>
      </c>
      <c r="B301" s="6" t="str">
        <f>"00028414"</f>
        <v>00028414</v>
      </c>
    </row>
    <row r="302" spans="1:2">
      <c r="A302" s="4">
        <v>297</v>
      </c>
      <c r="B302" s="6" t="str">
        <f>"00028434"</f>
        <v>00028434</v>
      </c>
    </row>
    <row r="303" spans="1:2">
      <c r="A303" s="4">
        <v>298</v>
      </c>
      <c r="B303" s="6" t="str">
        <f>"00028515"</f>
        <v>00028515</v>
      </c>
    </row>
    <row r="304" spans="1:2">
      <c r="A304" s="4">
        <v>299</v>
      </c>
      <c r="B304" s="6" t="str">
        <f>"00028549"</f>
        <v>00028549</v>
      </c>
    </row>
    <row r="305" spans="1:2">
      <c r="A305" s="4">
        <v>300</v>
      </c>
      <c r="B305" s="6" t="str">
        <f>"00028581"</f>
        <v>00028581</v>
      </c>
    </row>
    <row r="306" spans="1:2">
      <c r="A306" s="4">
        <v>301</v>
      </c>
      <c r="B306" s="6" t="str">
        <f>"00028614"</f>
        <v>00028614</v>
      </c>
    </row>
    <row r="307" spans="1:2">
      <c r="A307" s="4">
        <v>302</v>
      </c>
      <c r="B307" s="6" t="str">
        <f>"00028665"</f>
        <v>00028665</v>
      </c>
    </row>
    <row r="308" spans="1:2">
      <c r="A308" s="4">
        <v>303</v>
      </c>
      <c r="B308" s="6" t="str">
        <f>"00028693"</f>
        <v>00028693</v>
      </c>
    </row>
    <row r="309" spans="1:2">
      <c r="A309" s="4">
        <v>304</v>
      </c>
      <c r="B309" s="6" t="str">
        <f>"00028705"</f>
        <v>00028705</v>
      </c>
    </row>
    <row r="310" spans="1:2">
      <c r="A310" s="4">
        <v>305</v>
      </c>
      <c r="B310" s="6" t="str">
        <f>"00028708"</f>
        <v>00028708</v>
      </c>
    </row>
    <row r="311" spans="1:2">
      <c r="A311" s="4">
        <v>306</v>
      </c>
      <c r="B311" s="6" t="str">
        <f>"00028733"</f>
        <v>00028733</v>
      </c>
    </row>
    <row r="312" spans="1:2">
      <c r="A312" s="4">
        <v>307</v>
      </c>
      <c r="B312" s="6" t="str">
        <f>"00028743"</f>
        <v>00028743</v>
      </c>
    </row>
    <row r="313" spans="1:2">
      <c r="A313" s="4">
        <v>308</v>
      </c>
      <c r="B313" s="6" t="str">
        <f>"00028914"</f>
        <v>00028914</v>
      </c>
    </row>
    <row r="314" spans="1:2">
      <c r="A314" s="4">
        <v>309</v>
      </c>
      <c r="B314" s="6" t="str">
        <f>"00028992"</f>
        <v>00028992</v>
      </c>
    </row>
    <row r="315" spans="1:2">
      <c r="A315" s="4">
        <v>310</v>
      </c>
      <c r="B315" s="6" t="str">
        <f>"00029060"</f>
        <v>00029060</v>
      </c>
    </row>
    <row r="316" spans="1:2">
      <c r="A316" s="4">
        <v>311</v>
      </c>
      <c r="B316" s="6" t="str">
        <f>"00029085"</f>
        <v>00029085</v>
      </c>
    </row>
    <row r="317" spans="1:2">
      <c r="A317" s="4">
        <v>312</v>
      </c>
      <c r="B317" s="6" t="str">
        <f>"00029102"</f>
        <v>00029102</v>
      </c>
    </row>
    <row r="318" spans="1:2">
      <c r="A318" s="4">
        <v>313</v>
      </c>
      <c r="B318" s="6" t="str">
        <f>"00029173"</f>
        <v>00029173</v>
      </c>
    </row>
    <row r="319" spans="1:2">
      <c r="A319" s="4">
        <v>314</v>
      </c>
      <c r="B319" s="6" t="str">
        <f>"00029221"</f>
        <v>00029221</v>
      </c>
    </row>
    <row r="320" spans="1:2">
      <c r="A320" s="4">
        <v>315</v>
      </c>
      <c r="B320" s="6" t="str">
        <f>"00029260"</f>
        <v>00029260</v>
      </c>
    </row>
    <row r="321" spans="1:2">
      <c r="A321" s="4">
        <v>316</v>
      </c>
      <c r="B321" s="6" t="str">
        <f>"00029264"</f>
        <v>00029264</v>
      </c>
    </row>
    <row r="322" spans="1:2">
      <c r="A322" s="4">
        <v>317</v>
      </c>
      <c r="B322" s="6" t="str">
        <f>"00029278"</f>
        <v>00029278</v>
      </c>
    </row>
    <row r="323" spans="1:2">
      <c r="A323" s="4">
        <v>318</v>
      </c>
      <c r="B323" s="6" t="str">
        <f>"00029298"</f>
        <v>00029298</v>
      </c>
    </row>
    <row r="324" spans="1:2">
      <c r="A324" s="4">
        <v>319</v>
      </c>
      <c r="B324" s="6" t="str">
        <f>"00029327"</f>
        <v>00029327</v>
      </c>
    </row>
    <row r="325" spans="1:2">
      <c r="A325" s="4">
        <v>320</v>
      </c>
      <c r="B325" s="6" t="str">
        <f>"00029385"</f>
        <v>00029385</v>
      </c>
    </row>
    <row r="326" spans="1:2">
      <c r="A326" s="4">
        <v>321</v>
      </c>
      <c r="B326" s="6" t="str">
        <f>"00029400"</f>
        <v>00029400</v>
      </c>
    </row>
    <row r="327" spans="1:2">
      <c r="A327" s="4">
        <v>322</v>
      </c>
      <c r="B327" s="6" t="str">
        <f>"00029504"</f>
        <v>00029504</v>
      </c>
    </row>
    <row r="328" spans="1:2">
      <c r="A328" s="4">
        <v>323</v>
      </c>
      <c r="B328" s="6" t="str">
        <f>"00029506"</f>
        <v>00029506</v>
      </c>
    </row>
    <row r="329" spans="1:2">
      <c r="A329" s="4">
        <v>324</v>
      </c>
      <c r="B329" s="6" t="str">
        <f>"00029511"</f>
        <v>00029511</v>
      </c>
    </row>
    <row r="330" spans="1:2">
      <c r="A330" s="4">
        <v>325</v>
      </c>
      <c r="B330" s="6" t="str">
        <f>"00029517"</f>
        <v>00029517</v>
      </c>
    </row>
    <row r="331" spans="1:2">
      <c r="A331" s="4">
        <v>326</v>
      </c>
      <c r="B331" s="6" t="str">
        <f>"00029523"</f>
        <v>00029523</v>
      </c>
    </row>
    <row r="332" spans="1:2">
      <c r="A332" s="4">
        <v>327</v>
      </c>
      <c r="B332" s="6" t="str">
        <f>"00029594"</f>
        <v>00029594</v>
      </c>
    </row>
    <row r="333" spans="1:2">
      <c r="A333" s="4">
        <v>328</v>
      </c>
      <c r="B333" s="6" t="str">
        <f>"00029612"</f>
        <v>00029612</v>
      </c>
    </row>
    <row r="334" spans="1:2">
      <c r="A334" s="4">
        <v>329</v>
      </c>
      <c r="B334" s="6" t="str">
        <f>"00029632"</f>
        <v>00029632</v>
      </c>
    </row>
    <row r="335" spans="1:2">
      <c r="A335" s="4">
        <v>330</v>
      </c>
      <c r="B335" s="6" t="str">
        <f>"00029682"</f>
        <v>00029682</v>
      </c>
    </row>
    <row r="336" spans="1:2">
      <c r="A336" s="4">
        <v>331</v>
      </c>
      <c r="B336" s="6" t="str">
        <f>"00029712"</f>
        <v>00029712</v>
      </c>
    </row>
    <row r="337" spans="1:2">
      <c r="A337" s="4">
        <v>332</v>
      </c>
      <c r="B337" s="6" t="str">
        <f>"00029737"</f>
        <v>00029737</v>
      </c>
    </row>
    <row r="338" spans="1:2">
      <c r="A338" s="4">
        <v>333</v>
      </c>
      <c r="B338" s="6" t="str">
        <f>"00029741"</f>
        <v>00029741</v>
      </c>
    </row>
    <row r="339" spans="1:2">
      <c r="A339" s="4">
        <v>334</v>
      </c>
      <c r="B339" s="6" t="str">
        <f>"00029762"</f>
        <v>00029762</v>
      </c>
    </row>
    <row r="340" spans="1:2">
      <c r="A340" s="4">
        <v>335</v>
      </c>
      <c r="B340" s="6" t="str">
        <f>"00029802"</f>
        <v>00029802</v>
      </c>
    </row>
    <row r="341" spans="1:2">
      <c r="A341" s="4">
        <v>336</v>
      </c>
      <c r="B341" s="6" t="str">
        <f>"00029805"</f>
        <v>00029805</v>
      </c>
    </row>
    <row r="342" spans="1:2">
      <c r="A342" s="4">
        <v>337</v>
      </c>
      <c r="B342" s="6" t="str">
        <f>"00029824"</f>
        <v>00029824</v>
      </c>
    </row>
    <row r="343" spans="1:2">
      <c r="A343" s="4">
        <v>338</v>
      </c>
      <c r="B343" s="6" t="str">
        <f>"00029874"</f>
        <v>00029874</v>
      </c>
    </row>
    <row r="344" spans="1:2">
      <c r="A344" s="4">
        <v>339</v>
      </c>
      <c r="B344" s="6" t="str">
        <f>"00030180"</f>
        <v>00030180</v>
      </c>
    </row>
    <row r="345" spans="1:2">
      <c r="A345" s="4">
        <v>340</v>
      </c>
      <c r="B345" s="6" t="str">
        <f>"00030183"</f>
        <v>00030183</v>
      </c>
    </row>
    <row r="346" spans="1:2">
      <c r="A346" s="4">
        <v>341</v>
      </c>
      <c r="B346" s="6" t="str">
        <f>"00030185"</f>
        <v>00030185</v>
      </c>
    </row>
    <row r="347" spans="1:2">
      <c r="A347" s="4">
        <v>342</v>
      </c>
      <c r="B347" s="6" t="str">
        <f>"00030197"</f>
        <v>00030197</v>
      </c>
    </row>
    <row r="348" spans="1:2">
      <c r="A348" s="4">
        <v>343</v>
      </c>
      <c r="B348" s="6" t="str">
        <f>"00030243"</f>
        <v>00030243</v>
      </c>
    </row>
    <row r="349" spans="1:2">
      <c r="A349" s="4">
        <v>344</v>
      </c>
      <c r="B349" s="6" t="str">
        <f>"00030255"</f>
        <v>00030255</v>
      </c>
    </row>
    <row r="350" spans="1:2">
      <c r="A350" s="4">
        <v>345</v>
      </c>
      <c r="B350" s="6" t="str">
        <f>"00030268"</f>
        <v>00030268</v>
      </c>
    </row>
    <row r="351" spans="1:2">
      <c r="A351" s="4">
        <v>346</v>
      </c>
      <c r="B351" s="6" t="str">
        <f>"00030282"</f>
        <v>00030282</v>
      </c>
    </row>
    <row r="352" spans="1:2">
      <c r="A352" s="4">
        <v>347</v>
      </c>
      <c r="B352" s="6" t="str">
        <f>"00030325"</f>
        <v>00030325</v>
      </c>
    </row>
    <row r="353" spans="1:2">
      <c r="A353" s="4">
        <v>348</v>
      </c>
      <c r="B353" s="6" t="str">
        <f>"00030370"</f>
        <v>00030370</v>
      </c>
    </row>
    <row r="354" spans="1:2">
      <c r="A354" s="4">
        <v>349</v>
      </c>
      <c r="B354" s="6" t="str">
        <f>"00030380"</f>
        <v>00030380</v>
      </c>
    </row>
    <row r="355" spans="1:2">
      <c r="A355" s="4">
        <v>350</v>
      </c>
      <c r="B355" s="6" t="str">
        <f>"00030496"</f>
        <v>00030496</v>
      </c>
    </row>
    <row r="356" spans="1:2">
      <c r="A356" s="4">
        <v>351</v>
      </c>
      <c r="B356" s="6" t="str">
        <f>"00030530"</f>
        <v>00030530</v>
      </c>
    </row>
    <row r="357" spans="1:2">
      <c r="A357" s="4">
        <v>352</v>
      </c>
      <c r="B357" s="6" t="str">
        <f>"00030539"</f>
        <v>00030539</v>
      </c>
    </row>
    <row r="358" spans="1:2">
      <c r="A358" s="4">
        <v>353</v>
      </c>
      <c r="B358" s="6" t="str">
        <f>"00030546"</f>
        <v>00030546</v>
      </c>
    </row>
    <row r="359" spans="1:2">
      <c r="A359" s="4">
        <v>354</v>
      </c>
      <c r="B359" s="6" t="str">
        <f>"00030625"</f>
        <v>00030625</v>
      </c>
    </row>
    <row r="360" spans="1:2">
      <c r="A360" s="4">
        <v>355</v>
      </c>
      <c r="B360" s="6" t="str">
        <f>"00030715"</f>
        <v>00030715</v>
      </c>
    </row>
    <row r="361" spans="1:2">
      <c r="A361" s="4">
        <v>356</v>
      </c>
      <c r="B361" s="6" t="str">
        <f>"00030738"</f>
        <v>00030738</v>
      </c>
    </row>
    <row r="362" spans="1:2">
      <c r="A362" s="4">
        <v>357</v>
      </c>
      <c r="B362" s="6" t="str">
        <f>"00030860"</f>
        <v>00030860</v>
      </c>
    </row>
    <row r="363" spans="1:2">
      <c r="A363" s="4">
        <v>358</v>
      </c>
      <c r="B363" s="6" t="str">
        <f>"00030966"</f>
        <v>00030966</v>
      </c>
    </row>
    <row r="364" spans="1:2">
      <c r="A364" s="4">
        <v>359</v>
      </c>
      <c r="B364" s="6" t="str">
        <f>"00031604"</f>
        <v>00031604</v>
      </c>
    </row>
    <row r="365" spans="1:2">
      <c r="A365" s="4">
        <v>360</v>
      </c>
      <c r="B365" s="6" t="str">
        <f>"00031613"</f>
        <v>00031613</v>
      </c>
    </row>
    <row r="366" spans="1:2">
      <c r="A366" s="4">
        <v>361</v>
      </c>
      <c r="B366" s="6" t="str">
        <f>"00031616"</f>
        <v>00031616</v>
      </c>
    </row>
    <row r="367" spans="1:2">
      <c r="A367" s="4">
        <v>362</v>
      </c>
      <c r="B367" s="6" t="str">
        <f>"00031680"</f>
        <v>00031680</v>
      </c>
    </row>
    <row r="368" spans="1:2">
      <c r="A368" s="4">
        <v>363</v>
      </c>
      <c r="B368" s="6" t="str">
        <f>"00031683"</f>
        <v>00031683</v>
      </c>
    </row>
    <row r="369" spans="1:2">
      <c r="A369" s="4">
        <v>364</v>
      </c>
      <c r="B369" s="6" t="str">
        <f>"00031715"</f>
        <v>00031715</v>
      </c>
    </row>
    <row r="370" spans="1:2">
      <c r="A370" s="4">
        <v>365</v>
      </c>
      <c r="B370" s="6" t="str">
        <f>"00031720"</f>
        <v>00031720</v>
      </c>
    </row>
    <row r="371" spans="1:2">
      <c r="A371" s="4">
        <v>366</v>
      </c>
      <c r="B371" s="6" t="str">
        <f>"00031856"</f>
        <v>00031856</v>
      </c>
    </row>
    <row r="372" spans="1:2">
      <c r="A372" s="4">
        <v>367</v>
      </c>
      <c r="B372" s="6" t="str">
        <f>"00031858"</f>
        <v>00031858</v>
      </c>
    </row>
    <row r="373" spans="1:2">
      <c r="A373" s="4">
        <v>368</v>
      </c>
      <c r="B373" s="6" t="str">
        <f>"00031912"</f>
        <v>00031912</v>
      </c>
    </row>
    <row r="374" spans="1:2">
      <c r="A374" s="4">
        <v>369</v>
      </c>
      <c r="B374" s="6" t="str">
        <f>"00031969"</f>
        <v>00031969</v>
      </c>
    </row>
    <row r="375" spans="1:2">
      <c r="A375" s="4">
        <v>370</v>
      </c>
      <c r="B375" s="6" t="str">
        <f>"00032026"</f>
        <v>00032026</v>
      </c>
    </row>
    <row r="376" spans="1:2">
      <c r="A376" s="4">
        <v>371</v>
      </c>
      <c r="B376" s="6" t="str">
        <f>"00032667"</f>
        <v>00032667</v>
      </c>
    </row>
    <row r="377" spans="1:2">
      <c r="A377" s="4">
        <v>372</v>
      </c>
      <c r="B377" s="6" t="str">
        <f>"00033020"</f>
        <v>00033020</v>
      </c>
    </row>
    <row r="378" spans="1:2">
      <c r="A378" s="4">
        <v>373</v>
      </c>
      <c r="B378" s="6" t="str">
        <f>"00033104"</f>
        <v>00033104</v>
      </c>
    </row>
    <row r="379" spans="1:2">
      <c r="A379" s="4">
        <v>374</v>
      </c>
      <c r="B379" s="6" t="str">
        <f>"00034216"</f>
        <v>00034216</v>
      </c>
    </row>
    <row r="380" spans="1:2">
      <c r="A380" s="4">
        <v>375</v>
      </c>
      <c r="B380" s="6" t="str">
        <f>"00034400"</f>
        <v>00034400</v>
      </c>
    </row>
    <row r="381" spans="1:2">
      <c r="A381" s="4">
        <v>376</v>
      </c>
      <c r="B381" s="6" t="str">
        <f>"00035101"</f>
        <v>00035101</v>
      </c>
    </row>
    <row r="382" spans="1:2">
      <c r="A382" s="4">
        <v>377</v>
      </c>
      <c r="B382" s="6" t="str">
        <f>"00036119"</f>
        <v>00036119</v>
      </c>
    </row>
    <row r="383" spans="1:2">
      <c r="A383" s="4">
        <v>378</v>
      </c>
      <c r="B383" s="6" t="str">
        <f>"00036213"</f>
        <v>00036213</v>
      </c>
    </row>
    <row r="384" spans="1:2">
      <c r="A384" s="4">
        <v>379</v>
      </c>
      <c r="B384" s="6" t="str">
        <f>"00036235"</f>
        <v>00036235</v>
      </c>
    </row>
    <row r="385" spans="1:2">
      <c r="A385" s="4">
        <v>380</v>
      </c>
      <c r="B385" s="6" t="str">
        <f>"00036343"</f>
        <v>00036343</v>
      </c>
    </row>
    <row r="386" spans="1:2">
      <c r="A386" s="4">
        <v>381</v>
      </c>
      <c r="B386" s="6" t="str">
        <f>"00036372"</f>
        <v>00036372</v>
      </c>
    </row>
    <row r="387" spans="1:2">
      <c r="A387" s="4">
        <v>382</v>
      </c>
      <c r="B387" s="6" t="str">
        <f>"00036452"</f>
        <v>00036452</v>
      </c>
    </row>
    <row r="388" spans="1:2">
      <c r="A388" s="4">
        <v>383</v>
      </c>
      <c r="B388" s="6" t="str">
        <f>"00036460"</f>
        <v>00036460</v>
      </c>
    </row>
    <row r="389" spans="1:2">
      <c r="A389" s="4">
        <v>384</v>
      </c>
      <c r="B389" s="6" t="str">
        <f>"00036738"</f>
        <v>00036738</v>
      </c>
    </row>
    <row r="390" spans="1:2">
      <c r="A390" s="4">
        <v>385</v>
      </c>
      <c r="B390" s="6" t="str">
        <f>"00036866"</f>
        <v>00036866</v>
      </c>
    </row>
    <row r="391" spans="1:2">
      <c r="A391" s="4">
        <v>386</v>
      </c>
      <c r="B391" s="6" t="str">
        <f>"00036918"</f>
        <v>00036918</v>
      </c>
    </row>
    <row r="392" spans="1:2">
      <c r="A392" s="4">
        <v>387</v>
      </c>
      <c r="B392" s="6" t="str">
        <f>"00037078"</f>
        <v>00037078</v>
      </c>
    </row>
    <row r="393" spans="1:2">
      <c r="A393" s="4">
        <v>388</v>
      </c>
      <c r="B393" s="6" t="str">
        <f>"00037166"</f>
        <v>00037166</v>
      </c>
    </row>
    <row r="394" spans="1:2">
      <c r="A394" s="4">
        <v>389</v>
      </c>
      <c r="B394" s="6" t="str">
        <f>"00037185"</f>
        <v>00037185</v>
      </c>
    </row>
    <row r="395" spans="1:2">
      <c r="A395" s="4">
        <v>390</v>
      </c>
      <c r="B395" s="6" t="str">
        <f>"00037396"</f>
        <v>00037396</v>
      </c>
    </row>
    <row r="396" spans="1:2">
      <c r="A396" s="4">
        <v>391</v>
      </c>
      <c r="B396" s="6" t="str">
        <f>"00037484"</f>
        <v>00037484</v>
      </c>
    </row>
    <row r="397" spans="1:2">
      <c r="A397" s="4">
        <v>392</v>
      </c>
      <c r="B397" s="6" t="str">
        <f>"00037556"</f>
        <v>00037556</v>
      </c>
    </row>
    <row r="398" spans="1:2">
      <c r="A398" s="4">
        <v>393</v>
      </c>
      <c r="B398" s="6" t="str">
        <f>"00037584"</f>
        <v>00037584</v>
      </c>
    </row>
    <row r="399" spans="1:2">
      <c r="A399" s="4">
        <v>394</v>
      </c>
      <c r="B399" s="6" t="str">
        <f>"00037651"</f>
        <v>00037651</v>
      </c>
    </row>
    <row r="400" spans="1:2">
      <c r="A400" s="4">
        <v>395</v>
      </c>
      <c r="B400" s="6" t="str">
        <f>"00037655"</f>
        <v>00037655</v>
      </c>
    </row>
    <row r="401" spans="1:2">
      <c r="A401" s="4">
        <v>396</v>
      </c>
      <c r="B401" s="6" t="str">
        <f>"00037740"</f>
        <v>00037740</v>
      </c>
    </row>
    <row r="402" spans="1:2">
      <c r="A402" s="4">
        <v>397</v>
      </c>
      <c r="B402" s="6" t="str">
        <f>"00037815"</f>
        <v>00037815</v>
      </c>
    </row>
    <row r="403" spans="1:2">
      <c r="A403" s="4">
        <v>398</v>
      </c>
      <c r="B403" s="6" t="str">
        <f>"00037827"</f>
        <v>00037827</v>
      </c>
    </row>
    <row r="404" spans="1:2">
      <c r="A404" s="4">
        <v>399</v>
      </c>
      <c r="B404" s="6" t="str">
        <f>"00038043"</f>
        <v>00038043</v>
      </c>
    </row>
    <row r="405" spans="1:2">
      <c r="A405" s="4">
        <v>400</v>
      </c>
      <c r="B405" s="6" t="str">
        <f>"00038051"</f>
        <v>00038051</v>
      </c>
    </row>
    <row r="406" spans="1:2">
      <c r="A406" s="4">
        <v>401</v>
      </c>
      <c r="B406" s="6" t="str">
        <f>"00038208"</f>
        <v>00038208</v>
      </c>
    </row>
    <row r="407" spans="1:2">
      <c r="A407" s="4">
        <v>402</v>
      </c>
      <c r="B407" s="6" t="str">
        <f>"00038232"</f>
        <v>00038232</v>
      </c>
    </row>
    <row r="408" spans="1:2">
      <c r="A408" s="4">
        <v>403</v>
      </c>
      <c r="B408" s="6" t="str">
        <f>"00038550"</f>
        <v>00038550</v>
      </c>
    </row>
    <row r="409" spans="1:2">
      <c r="A409" s="4">
        <v>404</v>
      </c>
      <c r="B409" s="6" t="str">
        <f>"00038662"</f>
        <v>00038662</v>
      </c>
    </row>
    <row r="410" spans="1:2">
      <c r="A410" s="4">
        <v>405</v>
      </c>
      <c r="B410" s="6" t="str">
        <f>"00038895"</f>
        <v>00038895</v>
      </c>
    </row>
    <row r="411" spans="1:2">
      <c r="A411" s="4">
        <v>406</v>
      </c>
      <c r="B411" s="6" t="str">
        <f>"00038897"</f>
        <v>00038897</v>
      </c>
    </row>
    <row r="412" spans="1:2">
      <c r="A412" s="4">
        <v>407</v>
      </c>
      <c r="B412" s="6" t="str">
        <f>"00039020"</f>
        <v>00039020</v>
      </c>
    </row>
    <row r="413" spans="1:2">
      <c r="A413" s="4">
        <v>408</v>
      </c>
      <c r="B413" s="6" t="str">
        <f>"00039035"</f>
        <v>00039035</v>
      </c>
    </row>
    <row r="414" spans="1:2">
      <c r="A414" s="4">
        <v>409</v>
      </c>
      <c r="B414" s="6" t="str">
        <f>"00039044"</f>
        <v>00039044</v>
      </c>
    </row>
    <row r="415" spans="1:2">
      <c r="A415" s="4">
        <v>410</v>
      </c>
      <c r="B415" s="6" t="str">
        <f>"00039253"</f>
        <v>00039253</v>
      </c>
    </row>
    <row r="416" spans="1:2">
      <c r="A416" s="4">
        <v>411</v>
      </c>
      <c r="B416" s="6" t="str">
        <f>"00039404"</f>
        <v>00039404</v>
      </c>
    </row>
    <row r="417" spans="1:2">
      <c r="A417" s="4">
        <v>412</v>
      </c>
      <c r="B417" s="6" t="str">
        <f>"00039599"</f>
        <v>00039599</v>
      </c>
    </row>
    <row r="418" spans="1:2">
      <c r="A418" s="4">
        <v>413</v>
      </c>
      <c r="B418" s="6" t="str">
        <f>"00039621"</f>
        <v>00039621</v>
      </c>
    </row>
    <row r="419" spans="1:2">
      <c r="A419" s="4">
        <v>414</v>
      </c>
      <c r="B419" s="6" t="str">
        <f>"00039639"</f>
        <v>00039639</v>
      </c>
    </row>
    <row r="420" spans="1:2">
      <c r="A420" s="4">
        <v>415</v>
      </c>
      <c r="B420" s="6" t="str">
        <f>"00039671"</f>
        <v>00039671</v>
      </c>
    </row>
    <row r="421" spans="1:2">
      <c r="A421" s="4">
        <v>416</v>
      </c>
      <c r="B421" s="6" t="str">
        <f>"00039673"</f>
        <v>00039673</v>
      </c>
    </row>
    <row r="422" spans="1:2">
      <c r="A422" s="4">
        <v>417</v>
      </c>
      <c r="B422" s="6" t="str">
        <f>"00039698"</f>
        <v>00039698</v>
      </c>
    </row>
    <row r="423" spans="1:2">
      <c r="A423" s="4">
        <v>418</v>
      </c>
      <c r="B423" s="6" t="str">
        <f>"00039748"</f>
        <v>00039748</v>
      </c>
    </row>
    <row r="424" spans="1:2">
      <c r="A424" s="4">
        <v>419</v>
      </c>
      <c r="B424" s="6" t="str">
        <f>"00039756"</f>
        <v>00039756</v>
      </c>
    </row>
    <row r="425" spans="1:2">
      <c r="A425" s="4">
        <v>420</v>
      </c>
      <c r="B425" s="6" t="str">
        <f>"00039881"</f>
        <v>00039881</v>
      </c>
    </row>
    <row r="426" spans="1:2">
      <c r="A426" s="4">
        <v>421</v>
      </c>
      <c r="B426" s="6" t="str">
        <f>"00040006"</f>
        <v>00040006</v>
      </c>
    </row>
    <row r="427" spans="1:2">
      <c r="A427" s="4">
        <v>422</v>
      </c>
      <c r="B427" s="6" t="str">
        <f>"00040077"</f>
        <v>00040077</v>
      </c>
    </row>
    <row r="428" spans="1:2">
      <c r="A428" s="4">
        <v>423</v>
      </c>
      <c r="B428" s="6" t="str">
        <f>"00040088"</f>
        <v>00040088</v>
      </c>
    </row>
    <row r="429" spans="1:2">
      <c r="A429" s="4">
        <v>424</v>
      </c>
      <c r="B429" s="6" t="str">
        <f>"00040174"</f>
        <v>00040174</v>
      </c>
    </row>
    <row r="430" spans="1:2">
      <c r="A430" s="4">
        <v>425</v>
      </c>
      <c r="B430" s="6" t="str">
        <f>"00040212"</f>
        <v>00040212</v>
      </c>
    </row>
    <row r="431" spans="1:2">
      <c r="A431" s="4">
        <v>426</v>
      </c>
      <c r="B431" s="6" t="str">
        <f>"00040253"</f>
        <v>00040253</v>
      </c>
    </row>
    <row r="432" spans="1:2">
      <c r="A432" s="4">
        <v>427</v>
      </c>
      <c r="B432" s="6" t="str">
        <f>"00040304"</f>
        <v>00040304</v>
      </c>
    </row>
    <row r="433" spans="1:2">
      <c r="A433" s="4">
        <v>428</v>
      </c>
      <c r="B433" s="6" t="str">
        <f>"00040516"</f>
        <v>00040516</v>
      </c>
    </row>
    <row r="434" spans="1:2">
      <c r="A434" s="4">
        <v>429</v>
      </c>
      <c r="B434" s="6" t="str">
        <f>"00040519"</f>
        <v>00040519</v>
      </c>
    </row>
    <row r="435" spans="1:2">
      <c r="A435" s="4">
        <v>430</v>
      </c>
      <c r="B435" s="6" t="str">
        <f>"00040632"</f>
        <v>00040632</v>
      </c>
    </row>
    <row r="436" spans="1:2">
      <c r="A436" s="4">
        <v>431</v>
      </c>
      <c r="B436" s="6" t="str">
        <f>"00040753"</f>
        <v>00040753</v>
      </c>
    </row>
    <row r="437" spans="1:2">
      <c r="A437" s="4">
        <v>432</v>
      </c>
      <c r="B437" s="6" t="str">
        <f>"00040758"</f>
        <v>00040758</v>
      </c>
    </row>
    <row r="438" spans="1:2">
      <c r="A438" s="4">
        <v>433</v>
      </c>
      <c r="B438" s="6" t="str">
        <f>"00040775"</f>
        <v>00040775</v>
      </c>
    </row>
    <row r="439" spans="1:2">
      <c r="A439" s="4">
        <v>434</v>
      </c>
      <c r="B439" s="6" t="str">
        <f>"00040835"</f>
        <v>00040835</v>
      </c>
    </row>
    <row r="440" spans="1:2">
      <c r="A440" s="4">
        <v>435</v>
      </c>
      <c r="B440" s="6" t="str">
        <f>"00040957"</f>
        <v>00040957</v>
      </c>
    </row>
    <row r="441" spans="1:2">
      <c r="A441" s="4">
        <v>436</v>
      </c>
      <c r="B441" s="6" t="str">
        <f>"00041023"</f>
        <v>00041023</v>
      </c>
    </row>
    <row r="442" spans="1:2">
      <c r="A442" s="4">
        <v>437</v>
      </c>
      <c r="B442" s="6" t="str">
        <f>"00041086"</f>
        <v>00041086</v>
      </c>
    </row>
    <row r="443" spans="1:2">
      <c r="A443" s="4">
        <v>438</v>
      </c>
      <c r="B443" s="6" t="str">
        <f>"00041235"</f>
        <v>00041235</v>
      </c>
    </row>
    <row r="444" spans="1:2">
      <c r="A444" s="4">
        <v>439</v>
      </c>
      <c r="B444" s="6" t="str">
        <f>"00041283"</f>
        <v>00041283</v>
      </c>
    </row>
    <row r="445" spans="1:2">
      <c r="A445" s="4">
        <v>440</v>
      </c>
      <c r="B445" s="6" t="str">
        <f>"00041284"</f>
        <v>00041284</v>
      </c>
    </row>
    <row r="446" spans="1:2">
      <c r="A446" s="4">
        <v>441</v>
      </c>
      <c r="B446" s="6" t="str">
        <f>"00041311"</f>
        <v>00041311</v>
      </c>
    </row>
    <row r="447" spans="1:2">
      <c r="A447" s="4">
        <v>442</v>
      </c>
      <c r="B447" s="6" t="str">
        <f>"00041410"</f>
        <v>00041410</v>
      </c>
    </row>
    <row r="448" spans="1:2">
      <c r="A448" s="4">
        <v>443</v>
      </c>
      <c r="B448" s="6" t="str">
        <f>"00041563"</f>
        <v>00041563</v>
      </c>
    </row>
    <row r="449" spans="1:2">
      <c r="A449" s="4">
        <v>444</v>
      </c>
      <c r="B449" s="6" t="str">
        <f>"00041596"</f>
        <v>00041596</v>
      </c>
    </row>
    <row r="450" spans="1:2">
      <c r="A450" s="4">
        <v>445</v>
      </c>
      <c r="B450" s="6" t="str">
        <f>"00041615"</f>
        <v>00041615</v>
      </c>
    </row>
    <row r="451" spans="1:2">
      <c r="A451" s="4">
        <v>446</v>
      </c>
      <c r="B451" s="6" t="str">
        <f>"00041769"</f>
        <v>00041769</v>
      </c>
    </row>
    <row r="452" spans="1:2">
      <c r="A452" s="4">
        <v>447</v>
      </c>
      <c r="B452" s="6" t="str">
        <f>"00041863"</f>
        <v>00041863</v>
      </c>
    </row>
    <row r="453" spans="1:2">
      <c r="A453" s="4">
        <v>448</v>
      </c>
      <c r="B453" s="6" t="str">
        <f>"00041878"</f>
        <v>00041878</v>
      </c>
    </row>
    <row r="454" spans="1:2">
      <c r="A454" s="4">
        <v>449</v>
      </c>
      <c r="B454" s="6" t="str">
        <f>"00041986"</f>
        <v>00041986</v>
      </c>
    </row>
    <row r="455" spans="1:2">
      <c r="A455" s="4">
        <v>450</v>
      </c>
      <c r="B455" s="6" t="str">
        <f>"00041988"</f>
        <v>00041988</v>
      </c>
    </row>
    <row r="456" spans="1:2">
      <c r="A456" s="4">
        <v>451</v>
      </c>
      <c r="B456" s="6" t="str">
        <f>"00042136"</f>
        <v>00042136</v>
      </c>
    </row>
    <row r="457" spans="1:2">
      <c r="A457" s="4">
        <v>452</v>
      </c>
      <c r="B457" s="6" t="str">
        <f>"00042257"</f>
        <v>00042257</v>
      </c>
    </row>
    <row r="458" spans="1:2">
      <c r="A458" s="4">
        <v>453</v>
      </c>
      <c r="B458" s="6" t="str">
        <f>"00042347"</f>
        <v>00042347</v>
      </c>
    </row>
    <row r="459" spans="1:2">
      <c r="A459" s="4">
        <v>454</v>
      </c>
      <c r="B459" s="6" t="str">
        <f>"00042370"</f>
        <v>00042370</v>
      </c>
    </row>
    <row r="460" spans="1:2">
      <c r="A460" s="4">
        <v>455</v>
      </c>
      <c r="B460" s="6" t="str">
        <f>"00042409"</f>
        <v>00042409</v>
      </c>
    </row>
    <row r="461" spans="1:2">
      <c r="A461" s="4">
        <v>456</v>
      </c>
      <c r="B461" s="6" t="str">
        <f>"00042437"</f>
        <v>00042437</v>
      </c>
    </row>
    <row r="462" spans="1:2">
      <c r="A462" s="4">
        <v>457</v>
      </c>
      <c r="B462" s="6" t="str">
        <f>"00042455"</f>
        <v>00042455</v>
      </c>
    </row>
    <row r="463" spans="1:2">
      <c r="A463" s="4">
        <v>458</v>
      </c>
      <c r="B463" s="6" t="str">
        <f>"00042471"</f>
        <v>00042471</v>
      </c>
    </row>
    <row r="464" spans="1:2">
      <c r="A464" s="4">
        <v>459</v>
      </c>
      <c r="B464" s="6" t="str">
        <f>"00042495"</f>
        <v>00042495</v>
      </c>
    </row>
    <row r="465" spans="1:2">
      <c r="A465" s="4">
        <v>460</v>
      </c>
      <c r="B465" s="6" t="str">
        <f>"00042512"</f>
        <v>00042512</v>
      </c>
    </row>
    <row r="466" spans="1:2">
      <c r="A466" s="4">
        <v>461</v>
      </c>
      <c r="B466" s="6" t="str">
        <f>"00042638"</f>
        <v>00042638</v>
      </c>
    </row>
    <row r="467" spans="1:2">
      <c r="A467" s="4">
        <v>462</v>
      </c>
      <c r="B467" s="6" t="str">
        <f>"00042643"</f>
        <v>00042643</v>
      </c>
    </row>
    <row r="468" spans="1:2">
      <c r="A468" s="4">
        <v>463</v>
      </c>
      <c r="B468" s="6" t="str">
        <f>"00042833"</f>
        <v>00042833</v>
      </c>
    </row>
    <row r="469" spans="1:2">
      <c r="A469" s="4">
        <v>464</v>
      </c>
      <c r="B469" s="6" t="str">
        <f>"00043101"</f>
        <v>00043101</v>
      </c>
    </row>
    <row r="470" spans="1:2">
      <c r="A470" s="4">
        <v>465</v>
      </c>
      <c r="B470" s="6" t="str">
        <f>"00043106"</f>
        <v>00043106</v>
      </c>
    </row>
    <row r="471" spans="1:2">
      <c r="A471" s="4">
        <v>466</v>
      </c>
      <c r="B471" s="6" t="str">
        <f>"00043327"</f>
        <v>00043327</v>
      </c>
    </row>
    <row r="472" spans="1:2">
      <c r="A472" s="4">
        <v>467</v>
      </c>
      <c r="B472" s="6" t="str">
        <f>"00043377"</f>
        <v>00043377</v>
      </c>
    </row>
    <row r="473" spans="1:2">
      <c r="A473" s="4">
        <v>468</v>
      </c>
      <c r="B473" s="6" t="str">
        <f>"00043461"</f>
        <v>00043461</v>
      </c>
    </row>
    <row r="474" spans="1:2">
      <c r="A474" s="4">
        <v>469</v>
      </c>
      <c r="B474" s="6" t="str">
        <f>"00043467"</f>
        <v>00043467</v>
      </c>
    </row>
    <row r="475" spans="1:2">
      <c r="A475" s="4">
        <v>470</v>
      </c>
      <c r="B475" s="6" t="str">
        <f>"00043551"</f>
        <v>00043551</v>
      </c>
    </row>
    <row r="476" spans="1:2">
      <c r="A476" s="4">
        <v>471</v>
      </c>
      <c r="B476" s="6" t="str">
        <f>"00043705"</f>
        <v>00043705</v>
      </c>
    </row>
    <row r="477" spans="1:2">
      <c r="A477" s="4">
        <v>472</v>
      </c>
      <c r="B477" s="6" t="str">
        <f>"00043709"</f>
        <v>00043709</v>
      </c>
    </row>
    <row r="478" spans="1:2">
      <c r="A478" s="4">
        <v>473</v>
      </c>
      <c r="B478" s="6" t="str">
        <f>"00043941"</f>
        <v>00043941</v>
      </c>
    </row>
    <row r="479" spans="1:2">
      <c r="A479" s="4">
        <v>474</v>
      </c>
      <c r="B479" s="6" t="str">
        <f>"00043950"</f>
        <v>00043950</v>
      </c>
    </row>
    <row r="480" spans="1:2">
      <c r="A480" s="4">
        <v>475</v>
      </c>
      <c r="B480" s="6" t="str">
        <f>"00044266"</f>
        <v>00044266</v>
      </c>
    </row>
    <row r="481" spans="1:2">
      <c r="A481" s="4">
        <v>476</v>
      </c>
      <c r="B481" s="6" t="str">
        <f>"00044347"</f>
        <v>00044347</v>
      </c>
    </row>
    <row r="482" spans="1:2">
      <c r="A482" s="4">
        <v>477</v>
      </c>
      <c r="B482" s="6" t="str">
        <f>"00044367"</f>
        <v>00044367</v>
      </c>
    </row>
    <row r="483" spans="1:2">
      <c r="A483" s="4">
        <v>478</v>
      </c>
      <c r="B483" s="6" t="str">
        <f>"00044375"</f>
        <v>00044375</v>
      </c>
    </row>
    <row r="484" spans="1:2">
      <c r="A484" s="4">
        <v>479</v>
      </c>
      <c r="B484" s="6" t="str">
        <f>"00044693"</f>
        <v>00044693</v>
      </c>
    </row>
    <row r="485" spans="1:2">
      <c r="A485" s="4">
        <v>480</v>
      </c>
      <c r="B485" s="6" t="str">
        <f>"00044701"</f>
        <v>00044701</v>
      </c>
    </row>
    <row r="486" spans="1:2">
      <c r="A486" s="4">
        <v>481</v>
      </c>
      <c r="B486" s="6" t="str">
        <f>"00044910"</f>
        <v>00044910</v>
      </c>
    </row>
    <row r="487" spans="1:2">
      <c r="A487" s="4">
        <v>482</v>
      </c>
      <c r="B487" s="6" t="str">
        <f>"00044938"</f>
        <v>00044938</v>
      </c>
    </row>
    <row r="488" spans="1:2">
      <c r="A488" s="4">
        <v>483</v>
      </c>
      <c r="B488" s="6" t="str">
        <f>"00044988"</f>
        <v>00044988</v>
      </c>
    </row>
    <row r="489" spans="1:2">
      <c r="A489" s="4">
        <v>484</v>
      </c>
      <c r="B489" s="6" t="str">
        <f>"00045027"</f>
        <v>00045027</v>
      </c>
    </row>
    <row r="490" spans="1:2">
      <c r="A490" s="4">
        <v>485</v>
      </c>
      <c r="B490" s="6" t="str">
        <f>"00045057"</f>
        <v>00045057</v>
      </c>
    </row>
    <row r="491" spans="1:2">
      <c r="A491" s="4">
        <v>486</v>
      </c>
      <c r="B491" s="6" t="str">
        <f>"00045095"</f>
        <v>00045095</v>
      </c>
    </row>
    <row r="492" spans="1:2">
      <c r="A492" s="4">
        <v>487</v>
      </c>
      <c r="B492" s="6" t="str">
        <f>"00045388"</f>
        <v>00045388</v>
      </c>
    </row>
    <row r="493" spans="1:2">
      <c r="A493" s="4">
        <v>488</v>
      </c>
      <c r="B493" s="6" t="str">
        <f>"00045515"</f>
        <v>00045515</v>
      </c>
    </row>
    <row r="494" spans="1:2">
      <c r="A494" s="4">
        <v>489</v>
      </c>
      <c r="B494" s="6" t="str">
        <f>"00045588"</f>
        <v>00045588</v>
      </c>
    </row>
    <row r="495" spans="1:2">
      <c r="A495" s="4">
        <v>490</v>
      </c>
      <c r="B495" s="6" t="str">
        <f>"00045790"</f>
        <v>00045790</v>
      </c>
    </row>
    <row r="496" spans="1:2">
      <c r="A496" s="4">
        <v>491</v>
      </c>
      <c r="B496" s="6" t="str">
        <f>"00045807"</f>
        <v>00045807</v>
      </c>
    </row>
    <row r="497" spans="1:2">
      <c r="A497" s="4">
        <v>492</v>
      </c>
      <c r="B497" s="6" t="str">
        <f>"00045856"</f>
        <v>00045856</v>
      </c>
    </row>
    <row r="498" spans="1:2">
      <c r="A498" s="4">
        <v>493</v>
      </c>
      <c r="B498" s="6" t="str">
        <f>"00045902"</f>
        <v>00045902</v>
      </c>
    </row>
    <row r="499" spans="1:2">
      <c r="A499" s="4">
        <v>494</v>
      </c>
      <c r="B499" s="6" t="str">
        <f>"00045929"</f>
        <v>00045929</v>
      </c>
    </row>
    <row r="500" spans="1:2">
      <c r="A500" s="4">
        <v>495</v>
      </c>
      <c r="B500" s="6" t="str">
        <f>"00046068"</f>
        <v>00046068</v>
      </c>
    </row>
    <row r="501" spans="1:2">
      <c r="A501" s="4">
        <v>496</v>
      </c>
      <c r="B501" s="6" t="str">
        <f>"00046143"</f>
        <v>00046143</v>
      </c>
    </row>
    <row r="502" spans="1:2">
      <c r="A502" s="4">
        <v>497</v>
      </c>
      <c r="B502" s="6" t="str">
        <f>"00046165"</f>
        <v>00046165</v>
      </c>
    </row>
    <row r="503" spans="1:2">
      <c r="A503" s="4">
        <v>498</v>
      </c>
      <c r="B503" s="6" t="str">
        <f>"00046228"</f>
        <v>00046228</v>
      </c>
    </row>
    <row r="504" spans="1:2">
      <c r="A504" s="4">
        <v>499</v>
      </c>
      <c r="B504" s="6" t="str">
        <f>"00046330"</f>
        <v>00046330</v>
      </c>
    </row>
    <row r="505" spans="1:2">
      <c r="A505" s="4">
        <v>500</v>
      </c>
      <c r="B505" s="6" t="str">
        <f>"00046351"</f>
        <v>00046351</v>
      </c>
    </row>
    <row r="506" spans="1:2">
      <c r="A506" s="4">
        <v>501</v>
      </c>
      <c r="B506" s="6" t="str">
        <f>"00046382"</f>
        <v>00046382</v>
      </c>
    </row>
    <row r="507" spans="1:2">
      <c r="A507" s="4">
        <v>502</v>
      </c>
      <c r="B507" s="6" t="str">
        <f>"00046439"</f>
        <v>00046439</v>
      </c>
    </row>
    <row r="508" spans="1:2">
      <c r="A508" s="4">
        <v>503</v>
      </c>
      <c r="B508" s="6" t="str">
        <f>"00046527"</f>
        <v>00046527</v>
      </c>
    </row>
    <row r="509" spans="1:2">
      <c r="A509" s="4">
        <v>504</v>
      </c>
      <c r="B509" s="6" t="str">
        <f>"00046591"</f>
        <v>00046591</v>
      </c>
    </row>
    <row r="510" spans="1:2">
      <c r="A510" s="4">
        <v>505</v>
      </c>
      <c r="B510" s="6" t="str">
        <f>"00046629"</f>
        <v>00046629</v>
      </c>
    </row>
    <row r="511" spans="1:2">
      <c r="A511" s="4">
        <v>506</v>
      </c>
      <c r="B511" s="6" t="str">
        <f>"00046634"</f>
        <v>00046634</v>
      </c>
    </row>
    <row r="512" spans="1:2">
      <c r="A512" s="4">
        <v>507</v>
      </c>
      <c r="B512" s="6" t="str">
        <f>"00046666"</f>
        <v>00046666</v>
      </c>
    </row>
    <row r="513" spans="1:2">
      <c r="A513" s="4">
        <v>508</v>
      </c>
      <c r="B513" s="6" t="str">
        <f>"00046681"</f>
        <v>00046681</v>
      </c>
    </row>
    <row r="514" spans="1:2">
      <c r="A514" s="4">
        <v>509</v>
      </c>
      <c r="B514" s="6" t="str">
        <f>"00046780"</f>
        <v>00046780</v>
      </c>
    </row>
    <row r="515" spans="1:2">
      <c r="A515" s="4">
        <v>510</v>
      </c>
      <c r="B515" s="6" t="str">
        <f>"00046803"</f>
        <v>00046803</v>
      </c>
    </row>
    <row r="516" spans="1:2">
      <c r="A516" s="4">
        <v>511</v>
      </c>
      <c r="B516" s="6" t="str">
        <f>"00046845"</f>
        <v>00046845</v>
      </c>
    </row>
    <row r="517" spans="1:2">
      <c r="A517" s="4">
        <v>512</v>
      </c>
      <c r="B517" s="6" t="str">
        <f>"00046925"</f>
        <v>00046925</v>
      </c>
    </row>
    <row r="518" spans="1:2">
      <c r="A518" s="4">
        <v>513</v>
      </c>
      <c r="B518" s="6" t="str">
        <f>"00046936"</f>
        <v>00046936</v>
      </c>
    </row>
    <row r="519" spans="1:2">
      <c r="A519" s="4">
        <v>514</v>
      </c>
      <c r="B519" s="6" t="str">
        <f>"00046981"</f>
        <v>00046981</v>
      </c>
    </row>
    <row r="520" spans="1:2">
      <c r="A520" s="4">
        <v>515</v>
      </c>
      <c r="B520" s="6" t="str">
        <f>"00047023"</f>
        <v>00047023</v>
      </c>
    </row>
    <row r="521" spans="1:2">
      <c r="A521" s="4">
        <v>516</v>
      </c>
      <c r="B521" s="6" t="str">
        <f>"00047032"</f>
        <v>00047032</v>
      </c>
    </row>
    <row r="522" spans="1:2">
      <c r="A522" s="4">
        <v>517</v>
      </c>
      <c r="B522" s="6" t="str">
        <f>"00047104"</f>
        <v>00047104</v>
      </c>
    </row>
    <row r="523" spans="1:2">
      <c r="A523" s="4">
        <v>518</v>
      </c>
      <c r="B523" s="6" t="str">
        <f>"00047420"</f>
        <v>00047420</v>
      </c>
    </row>
    <row r="524" spans="1:2">
      <c r="A524" s="4">
        <v>519</v>
      </c>
      <c r="B524" s="6" t="str">
        <f>"00047438"</f>
        <v>00047438</v>
      </c>
    </row>
    <row r="525" spans="1:2">
      <c r="A525" s="4">
        <v>520</v>
      </c>
      <c r="B525" s="6" t="str">
        <f>"00047690"</f>
        <v>00047690</v>
      </c>
    </row>
    <row r="526" spans="1:2">
      <c r="A526" s="4">
        <v>521</v>
      </c>
      <c r="B526" s="6" t="str">
        <f>"00047789"</f>
        <v>00047789</v>
      </c>
    </row>
    <row r="527" spans="1:2">
      <c r="A527" s="4">
        <v>522</v>
      </c>
      <c r="B527" s="6" t="str">
        <f>"00047813"</f>
        <v>00047813</v>
      </c>
    </row>
    <row r="528" spans="1:2">
      <c r="A528" s="4">
        <v>523</v>
      </c>
      <c r="B528" s="6" t="str">
        <f>"00047883"</f>
        <v>00047883</v>
      </c>
    </row>
    <row r="529" spans="1:2">
      <c r="A529" s="4">
        <v>524</v>
      </c>
      <c r="B529" s="6" t="str">
        <f>"00047954"</f>
        <v>00047954</v>
      </c>
    </row>
    <row r="530" spans="1:2">
      <c r="A530" s="4">
        <v>525</v>
      </c>
      <c r="B530" s="6" t="str">
        <f>"00048024"</f>
        <v>00048024</v>
      </c>
    </row>
    <row r="531" spans="1:2">
      <c r="A531" s="4">
        <v>526</v>
      </c>
      <c r="B531" s="6" t="str">
        <f>"00048025"</f>
        <v>00048025</v>
      </c>
    </row>
    <row r="532" spans="1:2">
      <c r="A532" s="4">
        <v>527</v>
      </c>
      <c r="B532" s="6" t="str">
        <f>"00048034"</f>
        <v>00048034</v>
      </c>
    </row>
    <row r="533" spans="1:2">
      <c r="A533" s="4">
        <v>528</v>
      </c>
      <c r="B533" s="6" t="str">
        <f>"00048065"</f>
        <v>00048065</v>
      </c>
    </row>
    <row r="534" spans="1:2">
      <c r="A534" s="4">
        <v>529</v>
      </c>
      <c r="B534" s="6" t="str">
        <f>"00048081"</f>
        <v>00048081</v>
      </c>
    </row>
    <row r="535" spans="1:2">
      <c r="A535" s="4">
        <v>530</v>
      </c>
      <c r="B535" s="6" t="str">
        <f>"00048137"</f>
        <v>00048137</v>
      </c>
    </row>
    <row r="536" spans="1:2">
      <c r="A536" s="4">
        <v>531</v>
      </c>
      <c r="B536" s="6" t="str">
        <f>"00048180"</f>
        <v>00048180</v>
      </c>
    </row>
    <row r="537" spans="1:2">
      <c r="A537" s="4">
        <v>532</v>
      </c>
      <c r="B537" s="6" t="str">
        <f>"00048197"</f>
        <v>00048197</v>
      </c>
    </row>
    <row r="538" spans="1:2">
      <c r="A538" s="4">
        <v>533</v>
      </c>
      <c r="B538" s="6" t="str">
        <f>"00048205"</f>
        <v>00048205</v>
      </c>
    </row>
    <row r="539" spans="1:2">
      <c r="A539" s="4">
        <v>534</v>
      </c>
      <c r="B539" s="6" t="str">
        <f>"00048273"</f>
        <v>00048273</v>
      </c>
    </row>
    <row r="540" spans="1:2">
      <c r="A540" s="4">
        <v>535</v>
      </c>
      <c r="B540" s="6" t="str">
        <f>"00048977"</f>
        <v>00048977</v>
      </c>
    </row>
    <row r="541" spans="1:2">
      <c r="A541" s="4">
        <v>536</v>
      </c>
      <c r="B541" s="6" t="str">
        <f>"00048999"</f>
        <v>00048999</v>
      </c>
    </row>
    <row r="542" spans="1:2">
      <c r="A542" s="4">
        <v>537</v>
      </c>
      <c r="B542" s="6" t="str">
        <f>"00049233"</f>
        <v>00049233</v>
      </c>
    </row>
    <row r="543" spans="1:2">
      <c r="A543" s="4">
        <v>538</v>
      </c>
      <c r="B543" s="6" t="str">
        <f>"00049252"</f>
        <v>00049252</v>
      </c>
    </row>
    <row r="544" spans="1:2">
      <c r="A544" s="4">
        <v>539</v>
      </c>
      <c r="B544" s="6" t="str">
        <f>"00049287"</f>
        <v>00049287</v>
      </c>
    </row>
    <row r="545" spans="1:2">
      <c r="A545" s="4">
        <v>540</v>
      </c>
      <c r="B545" s="6" t="str">
        <f>"00049299"</f>
        <v>00049299</v>
      </c>
    </row>
    <row r="546" spans="1:2">
      <c r="A546" s="4">
        <v>541</v>
      </c>
      <c r="B546" s="6" t="str">
        <f>"00049304"</f>
        <v>00049304</v>
      </c>
    </row>
    <row r="547" spans="1:2">
      <c r="A547" s="4">
        <v>542</v>
      </c>
      <c r="B547" s="6" t="str">
        <f>"00049347"</f>
        <v>00049347</v>
      </c>
    </row>
    <row r="548" spans="1:2">
      <c r="A548" s="4">
        <v>543</v>
      </c>
      <c r="B548" s="6" t="str">
        <f>"00049349"</f>
        <v>00049349</v>
      </c>
    </row>
    <row r="549" spans="1:2">
      <c r="A549" s="4">
        <v>544</v>
      </c>
      <c r="B549" s="6" t="str">
        <f>"00049350"</f>
        <v>00049350</v>
      </c>
    </row>
    <row r="550" spans="1:2">
      <c r="A550" s="4">
        <v>545</v>
      </c>
      <c r="B550" s="6" t="str">
        <f>"00049375"</f>
        <v>00049375</v>
      </c>
    </row>
    <row r="551" spans="1:2">
      <c r="A551" s="4">
        <v>546</v>
      </c>
      <c r="B551" s="6" t="str">
        <f>"00049438"</f>
        <v>00049438</v>
      </c>
    </row>
    <row r="552" spans="1:2">
      <c r="A552" s="4">
        <v>547</v>
      </c>
      <c r="B552" s="6" t="str">
        <f>"00049459"</f>
        <v>00049459</v>
      </c>
    </row>
    <row r="553" spans="1:2">
      <c r="A553" s="4">
        <v>548</v>
      </c>
      <c r="B553" s="6" t="str">
        <f>"00049510"</f>
        <v>00049510</v>
      </c>
    </row>
    <row r="554" spans="1:2">
      <c r="A554" s="4">
        <v>549</v>
      </c>
      <c r="B554" s="6" t="str">
        <f>"00049516"</f>
        <v>00049516</v>
      </c>
    </row>
    <row r="555" spans="1:2">
      <c r="A555" s="4">
        <v>550</v>
      </c>
      <c r="B555" s="6" t="str">
        <f>"00049532"</f>
        <v>00049532</v>
      </c>
    </row>
    <row r="556" spans="1:2">
      <c r="A556" s="4">
        <v>551</v>
      </c>
      <c r="B556" s="6" t="str">
        <f>"00049533"</f>
        <v>00049533</v>
      </c>
    </row>
    <row r="557" spans="1:2">
      <c r="A557" s="4">
        <v>552</v>
      </c>
      <c r="B557" s="6" t="str">
        <f>"00049571"</f>
        <v>00049571</v>
      </c>
    </row>
    <row r="558" spans="1:2">
      <c r="A558" s="4">
        <v>553</v>
      </c>
      <c r="B558" s="6" t="str">
        <f>"00049598"</f>
        <v>00049598</v>
      </c>
    </row>
    <row r="559" spans="1:2">
      <c r="A559" s="4">
        <v>554</v>
      </c>
      <c r="B559" s="6" t="str">
        <f>"00049643"</f>
        <v>00049643</v>
      </c>
    </row>
    <row r="560" spans="1:2">
      <c r="A560" s="4">
        <v>555</v>
      </c>
      <c r="B560" s="6" t="str">
        <f>"00049692"</f>
        <v>00049692</v>
      </c>
    </row>
    <row r="561" spans="1:2">
      <c r="A561" s="4">
        <v>556</v>
      </c>
      <c r="B561" s="6" t="str">
        <f>"00049703"</f>
        <v>00049703</v>
      </c>
    </row>
    <row r="562" spans="1:2">
      <c r="A562" s="4">
        <v>557</v>
      </c>
      <c r="B562" s="6" t="str">
        <f>"00049834"</f>
        <v>00049834</v>
      </c>
    </row>
    <row r="563" spans="1:2">
      <c r="A563" s="4">
        <v>558</v>
      </c>
      <c r="B563" s="6" t="str">
        <f>"00049864"</f>
        <v>00049864</v>
      </c>
    </row>
    <row r="564" spans="1:2">
      <c r="A564" s="4">
        <v>559</v>
      </c>
      <c r="B564" s="6" t="str">
        <f>"00049913"</f>
        <v>00049913</v>
      </c>
    </row>
    <row r="565" spans="1:2">
      <c r="A565" s="4">
        <v>560</v>
      </c>
      <c r="B565" s="6" t="str">
        <f>"00049940"</f>
        <v>00049940</v>
      </c>
    </row>
    <row r="566" spans="1:2">
      <c r="A566" s="4">
        <v>561</v>
      </c>
      <c r="B566" s="6" t="str">
        <f>"00049956"</f>
        <v>00049956</v>
      </c>
    </row>
    <row r="567" spans="1:2">
      <c r="A567" s="4">
        <v>562</v>
      </c>
      <c r="B567" s="6" t="str">
        <f>"00049999"</f>
        <v>00049999</v>
      </c>
    </row>
    <row r="568" spans="1:2">
      <c r="A568" s="4">
        <v>563</v>
      </c>
      <c r="B568" s="6" t="str">
        <f>"00050192"</f>
        <v>00050192</v>
      </c>
    </row>
    <row r="569" spans="1:2">
      <c r="A569" s="4">
        <v>564</v>
      </c>
      <c r="B569" s="6" t="str">
        <f>"00050499"</f>
        <v>00050499</v>
      </c>
    </row>
    <row r="570" spans="1:2">
      <c r="A570" s="4">
        <v>565</v>
      </c>
      <c r="B570" s="6" t="str">
        <f>"00050515"</f>
        <v>00050515</v>
      </c>
    </row>
    <row r="571" spans="1:2">
      <c r="A571" s="4">
        <v>566</v>
      </c>
      <c r="B571" s="6" t="str">
        <f>"00050927"</f>
        <v>00050927</v>
      </c>
    </row>
    <row r="572" spans="1:2">
      <c r="A572" s="4">
        <v>567</v>
      </c>
      <c r="B572" s="6" t="str">
        <f>"00051157"</f>
        <v>00051157</v>
      </c>
    </row>
    <row r="573" spans="1:2">
      <c r="A573" s="4">
        <v>568</v>
      </c>
      <c r="B573" s="6" t="str">
        <f>"00051491"</f>
        <v>00051491</v>
      </c>
    </row>
    <row r="574" spans="1:2">
      <c r="A574" s="4">
        <v>569</v>
      </c>
      <c r="B574" s="6" t="str">
        <f>"00051569"</f>
        <v>00051569</v>
      </c>
    </row>
    <row r="575" spans="1:2">
      <c r="A575" s="4">
        <v>570</v>
      </c>
      <c r="B575" s="6" t="str">
        <f>"00053157"</f>
        <v>00053157</v>
      </c>
    </row>
    <row r="576" spans="1:2">
      <c r="A576" s="4">
        <v>571</v>
      </c>
      <c r="B576" s="6" t="str">
        <f>"00053170"</f>
        <v>00053170</v>
      </c>
    </row>
    <row r="577" spans="1:2">
      <c r="A577" s="4">
        <v>572</v>
      </c>
      <c r="B577" s="6" t="str">
        <f>"00053342"</f>
        <v>00053342</v>
      </c>
    </row>
    <row r="578" spans="1:2">
      <c r="A578" s="4">
        <v>573</v>
      </c>
      <c r="B578" s="6" t="str">
        <f>"00053371"</f>
        <v>00053371</v>
      </c>
    </row>
    <row r="579" spans="1:2">
      <c r="A579" s="4">
        <v>574</v>
      </c>
      <c r="B579" s="6" t="str">
        <f>"00053433"</f>
        <v>00053433</v>
      </c>
    </row>
    <row r="580" spans="1:2">
      <c r="A580" s="4">
        <v>575</v>
      </c>
      <c r="B580" s="6" t="str">
        <f>"00054334"</f>
        <v>00054334</v>
      </c>
    </row>
    <row r="581" spans="1:2">
      <c r="A581" s="4">
        <v>576</v>
      </c>
      <c r="B581" s="6" t="str">
        <f>"00055542"</f>
        <v>00055542</v>
      </c>
    </row>
    <row r="582" spans="1:2">
      <c r="A582" s="4">
        <v>577</v>
      </c>
      <c r="B582" s="6" t="str">
        <f>"00055802"</f>
        <v>00055802</v>
      </c>
    </row>
    <row r="583" spans="1:2">
      <c r="A583" s="4">
        <v>578</v>
      </c>
      <c r="B583" s="6" t="str">
        <f>"00056264"</f>
        <v>00056264</v>
      </c>
    </row>
    <row r="584" spans="1:2">
      <c r="A584" s="4">
        <v>579</v>
      </c>
      <c r="B584" s="6" t="str">
        <f>"00056676"</f>
        <v>00056676</v>
      </c>
    </row>
    <row r="585" spans="1:2">
      <c r="A585" s="4">
        <v>580</v>
      </c>
      <c r="B585" s="6" t="str">
        <f>"00056751"</f>
        <v>00056751</v>
      </c>
    </row>
    <row r="586" spans="1:2">
      <c r="A586" s="4">
        <v>581</v>
      </c>
      <c r="B586" s="6" t="str">
        <f>"00057577"</f>
        <v>00057577</v>
      </c>
    </row>
    <row r="587" spans="1:2">
      <c r="A587" s="4">
        <v>582</v>
      </c>
      <c r="B587" s="6" t="str">
        <f>"00058970"</f>
        <v>00058970</v>
      </c>
    </row>
    <row r="588" spans="1:2">
      <c r="A588" s="4">
        <v>583</v>
      </c>
      <c r="B588" s="6" t="str">
        <f>"00059260"</f>
        <v>00059260</v>
      </c>
    </row>
    <row r="589" spans="1:2">
      <c r="A589" s="4">
        <v>584</v>
      </c>
      <c r="B589" s="6" t="str">
        <f>"00059957"</f>
        <v>00059957</v>
      </c>
    </row>
    <row r="590" spans="1:2">
      <c r="A590" s="4">
        <v>585</v>
      </c>
      <c r="B590" s="6" t="str">
        <f>"00060123"</f>
        <v>00060123</v>
      </c>
    </row>
    <row r="591" spans="1:2">
      <c r="A591" s="4">
        <v>586</v>
      </c>
      <c r="B591" s="6" t="str">
        <f>"00060476"</f>
        <v>00060476</v>
      </c>
    </row>
    <row r="592" spans="1:2">
      <c r="A592" s="4">
        <v>587</v>
      </c>
      <c r="B592" s="6" t="str">
        <f>"00060950"</f>
        <v>00060950</v>
      </c>
    </row>
    <row r="593" spans="1:2">
      <c r="A593" s="4">
        <v>588</v>
      </c>
      <c r="B593" s="6" t="str">
        <f>"00061241"</f>
        <v>00061241</v>
      </c>
    </row>
    <row r="594" spans="1:2">
      <c r="A594" s="4">
        <v>589</v>
      </c>
      <c r="B594" s="6" t="str">
        <f>"00061296"</f>
        <v>00061296</v>
      </c>
    </row>
    <row r="595" spans="1:2">
      <c r="A595" s="4">
        <v>590</v>
      </c>
      <c r="B595" s="6" t="str">
        <f>"00062812"</f>
        <v>00062812</v>
      </c>
    </row>
    <row r="596" spans="1:2">
      <c r="A596" s="4">
        <v>591</v>
      </c>
      <c r="B596" s="6" t="str">
        <f>"00063128"</f>
        <v>00063128</v>
      </c>
    </row>
    <row r="597" spans="1:2">
      <c r="A597" s="4">
        <v>592</v>
      </c>
      <c r="B597" s="6" t="str">
        <f>"00064840"</f>
        <v>00064840</v>
      </c>
    </row>
    <row r="598" spans="1:2">
      <c r="A598" s="4">
        <v>593</v>
      </c>
      <c r="B598" s="6" t="str">
        <f>"00065029"</f>
        <v>00065029</v>
      </c>
    </row>
    <row r="599" spans="1:2">
      <c r="A599" s="4">
        <v>594</v>
      </c>
      <c r="B599" s="6" t="str">
        <f>"00065136"</f>
        <v>00065136</v>
      </c>
    </row>
    <row r="600" spans="1:2">
      <c r="A600" s="4">
        <v>595</v>
      </c>
      <c r="B600" s="6" t="str">
        <f>"00065808"</f>
        <v>00065808</v>
      </c>
    </row>
    <row r="601" spans="1:2">
      <c r="A601" s="4">
        <v>596</v>
      </c>
      <c r="B601" s="6" t="str">
        <f>"00065973"</f>
        <v>00065973</v>
      </c>
    </row>
    <row r="602" spans="1:2">
      <c r="A602" s="4">
        <v>597</v>
      </c>
      <c r="B602" s="6" t="str">
        <f>"00066757"</f>
        <v>00066757</v>
      </c>
    </row>
    <row r="603" spans="1:2">
      <c r="A603" s="4">
        <v>598</v>
      </c>
      <c r="B603" s="6" t="str">
        <f>"00067051"</f>
        <v>00067051</v>
      </c>
    </row>
    <row r="604" spans="1:2">
      <c r="A604" s="4">
        <v>599</v>
      </c>
      <c r="B604" s="6" t="str">
        <f>"00068269"</f>
        <v>00068269</v>
      </c>
    </row>
    <row r="605" spans="1:2">
      <c r="A605" s="4">
        <v>600</v>
      </c>
      <c r="B605" s="6" t="str">
        <f>"00068337"</f>
        <v>00068337</v>
      </c>
    </row>
    <row r="606" spans="1:2">
      <c r="A606" s="4">
        <v>601</v>
      </c>
      <c r="B606" s="6" t="str">
        <f>"00068629"</f>
        <v>00068629</v>
      </c>
    </row>
    <row r="607" spans="1:2">
      <c r="A607" s="4">
        <v>602</v>
      </c>
      <c r="B607" s="6" t="str">
        <f>"00069348"</f>
        <v>00069348</v>
      </c>
    </row>
    <row r="608" spans="1:2">
      <c r="A608" s="4">
        <v>603</v>
      </c>
      <c r="B608" s="6" t="str">
        <f>"00069694"</f>
        <v>00069694</v>
      </c>
    </row>
    <row r="609" spans="1:2">
      <c r="A609" s="4">
        <v>604</v>
      </c>
      <c r="B609" s="6" t="str">
        <f>"00069701"</f>
        <v>00069701</v>
      </c>
    </row>
    <row r="610" spans="1:2">
      <c r="A610" s="4">
        <v>605</v>
      </c>
      <c r="B610" s="6" t="str">
        <f>"00069716"</f>
        <v>00069716</v>
      </c>
    </row>
    <row r="611" spans="1:2">
      <c r="A611" s="4">
        <v>606</v>
      </c>
      <c r="B611" s="6" t="str">
        <f>"00069738"</f>
        <v>00069738</v>
      </c>
    </row>
    <row r="612" spans="1:2">
      <c r="A612" s="4">
        <v>607</v>
      </c>
      <c r="B612" s="6" t="str">
        <f>"00069758"</f>
        <v>00069758</v>
      </c>
    </row>
    <row r="613" spans="1:2">
      <c r="A613" s="4">
        <v>608</v>
      </c>
      <c r="B613" s="6" t="str">
        <f>"00069771"</f>
        <v>00069771</v>
      </c>
    </row>
    <row r="614" spans="1:2">
      <c r="A614" s="4">
        <v>609</v>
      </c>
      <c r="B614" s="6" t="str">
        <f>"00069807"</f>
        <v>00069807</v>
      </c>
    </row>
    <row r="615" spans="1:2">
      <c r="A615" s="4">
        <v>610</v>
      </c>
      <c r="B615" s="6" t="str">
        <f>"00069945"</f>
        <v>00069945</v>
      </c>
    </row>
    <row r="616" spans="1:2">
      <c r="A616" s="4">
        <v>611</v>
      </c>
      <c r="B616" s="6" t="str">
        <f>"00069948"</f>
        <v>00069948</v>
      </c>
    </row>
    <row r="617" spans="1:2">
      <c r="A617" s="4">
        <v>612</v>
      </c>
      <c r="B617" s="6" t="str">
        <f>"00069961"</f>
        <v>00069961</v>
      </c>
    </row>
    <row r="618" spans="1:2">
      <c r="A618" s="4">
        <v>613</v>
      </c>
      <c r="B618" s="6" t="str">
        <f>"00070146"</f>
        <v>00070146</v>
      </c>
    </row>
    <row r="619" spans="1:2">
      <c r="A619" s="4">
        <v>614</v>
      </c>
      <c r="B619" s="6" t="str">
        <f>"00070259"</f>
        <v>00070259</v>
      </c>
    </row>
    <row r="620" spans="1:2">
      <c r="A620" s="4">
        <v>615</v>
      </c>
      <c r="B620" s="6" t="str">
        <f>"00070318"</f>
        <v>00070318</v>
      </c>
    </row>
    <row r="621" spans="1:2">
      <c r="A621" s="4">
        <v>616</v>
      </c>
      <c r="B621" s="6" t="str">
        <f>"00070546"</f>
        <v>00070546</v>
      </c>
    </row>
    <row r="622" spans="1:2">
      <c r="A622" s="4">
        <v>617</v>
      </c>
      <c r="B622" s="6" t="str">
        <f>"00070809"</f>
        <v>00070809</v>
      </c>
    </row>
    <row r="623" spans="1:2">
      <c r="A623" s="4">
        <v>618</v>
      </c>
      <c r="B623" s="6" t="str">
        <f>"00070833"</f>
        <v>00070833</v>
      </c>
    </row>
    <row r="624" spans="1:2">
      <c r="A624" s="4">
        <v>619</v>
      </c>
      <c r="B624" s="6" t="str">
        <f>"00070937"</f>
        <v>00070937</v>
      </c>
    </row>
    <row r="625" spans="1:2">
      <c r="A625" s="4">
        <v>620</v>
      </c>
      <c r="B625" s="6" t="str">
        <f>"00070941"</f>
        <v>00070941</v>
      </c>
    </row>
    <row r="626" spans="1:2">
      <c r="A626" s="4">
        <v>621</v>
      </c>
      <c r="B626" s="6" t="str">
        <f>"00070993"</f>
        <v>00070993</v>
      </c>
    </row>
    <row r="627" spans="1:2">
      <c r="A627" s="4">
        <v>622</v>
      </c>
      <c r="B627" s="6" t="str">
        <f>"00071087"</f>
        <v>00071087</v>
      </c>
    </row>
    <row r="628" spans="1:2">
      <c r="A628" s="4">
        <v>623</v>
      </c>
      <c r="B628" s="6" t="str">
        <f>"00071486"</f>
        <v>00071486</v>
      </c>
    </row>
    <row r="629" spans="1:2">
      <c r="A629" s="4">
        <v>624</v>
      </c>
      <c r="B629" s="6" t="str">
        <f>"00071523"</f>
        <v>00071523</v>
      </c>
    </row>
    <row r="630" spans="1:2">
      <c r="A630" s="4">
        <v>625</v>
      </c>
      <c r="B630" s="6" t="str">
        <f>"00071549"</f>
        <v>00071549</v>
      </c>
    </row>
    <row r="631" spans="1:2">
      <c r="A631" s="4">
        <v>626</v>
      </c>
      <c r="B631" s="6" t="str">
        <f>"00071628"</f>
        <v>00071628</v>
      </c>
    </row>
    <row r="632" spans="1:2">
      <c r="A632" s="4">
        <v>627</v>
      </c>
      <c r="B632" s="6" t="str">
        <f>"00071923"</f>
        <v>00071923</v>
      </c>
    </row>
    <row r="633" spans="1:2">
      <c r="A633" s="4">
        <v>628</v>
      </c>
      <c r="B633" s="6" t="str">
        <f>"00072001"</f>
        <v>00072001</v>
      </c>
    </row>
    <row r="634" spans="1:2">
      <c r="A634" s="4">
        <v>629</v>
      </c>
      <c r="B634" s="6" t="str">
        <f>"00072753"</f>
        <v>00072753</v>
      </c>
    </row>
    <row r="635" spans="1:2">
      <c r="A635" s="4">
        <v>630</v>
      </c>
      <c r="B635" s="6" t="str">
        <f>"00072878"</f>
        <v>00072878</v>
      </c>
    </row>
    <row r="636" spans="1:2">
      <c r="A636" s="4">
        <v>631</v>
      </c>
      <c r="B636" s="6" t="str">
        <f>"00072891"</f>
        <v>00072891</v>
      </c>
    </row>
    <row r="637" spans="1:2">
      <c r="A637" s="4">
        <v>632</v>
      </c>
      <c r="B637" s="6" t="str">
        <f>"00072923"</f>
        <v>00072923</v>
      </c>
    </row>
    <row r="638" spans="1:2">
      <c r="A638" s="4">
        <v>633</v>
      </c>
      <c r="B638" s="6" t="str">
        <f>"00073013"</f>
        <v>00073013</v>
      </c>
    </row>
    <row r="639" spans="1:2">
      <c r="A639" s="4">
        <v>634</v>
      </c>
      <c r="B639" s="6" t="str">
        <f>"00073213"</f>
        <v>00073213</v>
      </c>
    </row>
    <row r="640" spans="1:2">
      <c r="A640" s="4">
        <v>635</v>
      </c>
      <c r="B640" s="6" t="str">
        <f>"00073268"</f>
        <v>00073268</v>
      </c>
    </row>
    <row r="641" spans="1:2">
      <c r="A641" s="4">
        <v>636</v>
      </c>
      <c r="B641" s="6" t="str">
        <f>"00073334"</f>
        <v>00073334</v>
      </c>
    </row>
    <row r="642" spans="1:2">
      <c r="A642" s="4">
        <v>637</v>
      </c>
      <c r="B642" s="6" t="str">
        <f>"00073441"</f>
        <v>00073441</v>
      </c>
    </row>
    <row r="643" spans="1:2">
      <c r="A643" s="4">
        <v>638</v>
      </c>
      <c r="B643" s="6" t="str">
        <f>"00073510"</f>
        <v>00073510</v>
      </c>
    </row>
    <row r="644" spans="1:2">
      <c r="A644" s="4">
        <v>639</v>
      </c>
      <c r="B644" s="6" t="str">
        <f>"00073578"</f>
        <v>00073578</v>
      </c>
    </row>
    <row r="645" spans="1:2">
      <c r="A645" s="4">
        <v>640</v>
      </c>
      <c r="B645" s="6" t="str">
        <f>"00073733"</f>
        <v>00073733</v>
      </c>
    </row>
    <row r="646" spans="1:2">
      <c r="A646" s="4">
        <v>641</v>
      </c>
      <c r="B646" s="6" t="str">
        <f>"00073835"</f>
        <v>00073835</v>
      </c>
    </row>
    <row r="647" spans="1:2">
      <c r="A647" s="4">
        <v>642</v>
      </c>
      <c r="B647" s="6" t="str">
        <f>"00073880"</f>
        <v>00073880</v>
      </c>
    </row>
    <row r="648" spans="1:2">
      <c r="A648" s="4">
        <v>643</v>
      </c>
      <c r="B648" s="6" t="str">
        <f>"00073918"</f>
        <v>00073918</v>
      </c>
    </row>
    <row r="649" spans="1:2">
      <c r="A649" s="4">
        <v>644</v>
      </c>
      <c r="B649" s="6" t="str">
        <f>"00073933"</f>
        <v>00073933</v>
      </c>
    </row>
    <row r="650" spans="1:2">
      <c r="A650" s="4">
        <v>645</v>
      </c>
      <c r="B650" s="6" t="str">
        <f>"00073951"</f>
        <v>00073951</v>
      </c>
    </row>
    <row r="651" spans="1:2">
      <c r="A651" s="4">
        <v>646</v>
      </c>
      <c r="B651" s="6" t="str">
        <f>"00074083"</f>
        <v>00074083</v>
      </c>
    </row>
    <row r="652" spans="1:2">
      <c r="A652" s="4">
        <v>647</v>
      </c>
      <c r="B652" s="6" t="str">
        <f>"00074133"</f>
        <v>00074133</v>
      </c>
    </row>
    <row r="653" spans="1:2">
      <c r="A653" s="4">
        <v>648</v>
      </c>
      <c r="B653" s="6" t="str">
        <f>"00074318"</f>
        <v>00074318</v>
      </c>
    </row>
    <row r="654" spans="1:2">
      <c r="A654" s="4">
        <v>649</v>
      </c>
      <c r="B654" s="6" t="str">
        <f>"00074368"</f>
        <v>00074368</v>
      </c>
    </row>
    <row r="655" spans="1:2">
      <c r="A655" s="4">
        <v>650</v>
      </c>
      <c r="B655" s="6" t="str">
        <f>"00074590"</f>
        <v>00074590</v>
      </c>
    </row>
    <row r="656" spans="1:2">
      <c r="A656" s="4">
        <v>651</v>
      </c>
      <c r="B656" s="6" t="str">
        <f>"00074653"</f>
        <v>00074653</v>
      </c>
    </row>
    <row r="657" spans="1:2">
      <c r="A657" s="4">
        <v>652</v>
      </c>
      <c r="B657" s="6" t="str">
        <f>"00074683"</f>
        <v>00074683</v>
      </c>
    </row>
    <row r="658" spans="1:2">
      <c r="A658" s="4">
        <v>653</v>
      </c>
      <c r="B658" s="6" t="str">
        <f>"00074732"</f>
        <v>00074732</v>
      </c>
    </row>
    <row r="659" spans="1:2">
      <c r="A659" s="4">
        <v>654</v>
      </c>
      <c r="B659" s="6" t="str">
        <f>"00074755"</f>
        <v>00074755</v>
      </c>
    </row>
    <row r="660" spans="1:2">
      <c r="A660" s="4">
        <v>655</v>
      </c>
      <c r="B660" s="6" t="str">
        <f>"00075051"</f>
        <v>00075051</v>
      </c>
    </row>
    <row r="661" spans="1:2">
      <c r="A661" s="4">
        <v>656</v>
      </c>
      <c r="B661" s="6" t="str">
        <f>"00075058"</f>
        <v>00075058</v>
      </c>
    </row>
    <row r="662" spans="1:2">
      <c r="A662" s="4">
        <v>657</v>
      </c>
      <c r="B662" s="6" t="str">
        <f>"00075080"</f>
        <v>00075080</v>
      </c>
    </row>
    <row r="663" spans="1:2">
      <c r="A663" s="4">
        <v>658</v>
      </c>
      <c r="B663" s="6" t="str">
        <f>"00075116"</f>
        <v>00075116</v>
      </c>
    </row>
    <row r="664" spans="1:2">
      <c r="A664" s="4">
        <v>659</v>
      </c>
      <c r="B664" s="6" t="str">
        <f>"00075196"</f>
        <v>00075196</v>
      </c>
    </row>
    <row r="665" spans="1:2">
      <c r="A665" s="4">
        <v>660</v>
      </c>
      <c r="B665" s="6" t="str">
        <f>"00075246"</f>
        <v>00075246</v>
      </c>
    </row>
    <row r="666" spans="1:2">
      <c r="A666" s="4">
        <v>661</v>
      </c>
      <c r="B666" s="6" t="str">
        <f>"00075254"</f>
        <v>00075254</v>
      </c>
    </row>
    <row r="667" spans="1:2">
      <c r="A667" s="4">
        <v>662</v>
      </c>
      <c r="B667" s="6" t="str">
        <f>"00075292"</f>
        <v>00075292</v>
      </c>
    </row>
    <row r="668" spans="1:2">
      <c r="A668" s="4">
        <v>663</v>
      </c>
      <c r="B668" s="6" t="str">
        <f>"00075306"</f>
        <v>00075306</v>
      </c>
    </row>
    <row r="669" spans="1:2">
      <c r="A669" s="4">
        <v>664</v>
      </c>
      <c r="B669" s="6" t="str">
        <f>"00075307"</f>
        <v>00075307</v>
      </c>
    </row>
    <row r="670" spans="1:2">
      <c r="A670" s="4">
        <v>665</v>
      </c>
      <c r="B670" s="6" t="str">
        <f>"00075343"</f>
        <v>00075343</v>
      </c>
    </row>
    <row r="671" spans="1:2">
      <c r="A671" s="4">
        <v>666</v>
      </c>
      <c r="B671" s="6" t="str">
        <f>"00075356"</f>
        <v>00075356</v>
      </c>
    </row>
    <row r="672" spans="1:2">
      <c r="A672" s="4">
        <v>667</v>
      </c>
      <c r="B672" s="6" t="str">
        <f>"00075378"</f>
        <v>00075378</v>
      </c>
    </row>
    <row r="673" spans="1:2">
      <c r="A673" s="4">
        <v>668</v>
      </c>
      <c r="B673" s="6" t="str">
        <f>"00075446"</f>
        <v>00075446</v>
      </c>
    </row>
    <row r="674" spans="1:2">
      <c r="A674" s="4">
        <v>669</v>
      </c>
      <c r="B674" s="6" t="str">
        <f>"00075509"</f>
        <v>00075509</v>
      </c>
    </row>
    <row r="675" spans="1:2">
      <c r="A675" s="4">
        <v>670</v>
      </c>
      <c r="B675" s="6" t="str">
        <f>"00075553"</f>
        <v>00075553</v>
      </c>
    </row>
    <row r="676" spans="1:2">
      <c r="A676" s="4">
        <v>671</v>
      </c>
      <c r="B676" s="6" t="str">
        <f>"00075571"</f>
        <v>00075571</v>
      </c>
    </row>
    <row r="677" spans="1:2">
      <c r="A677" s="4">
        <v>672</v>
      </c>
      <c r="B677" s="6" t="str">
        <f>"00075650"</f>
        <v>00075650</v>
      </c>
    </row>
    <row r="678" spans="1:2">
      <c r="A678" s="4">
        <v>673</v>
      </c>
      <c r="B678" s="6" t="str">
        <f>"00075767"</f>
        <v>00075767</v>
      </c>
    </row>
    <row r="679" spans="1:2">
      <c r="A679" s="4">
        <v>674</v>
      </c>
      <c r="B679" s="6" t="str">
        <f>"00075863"</f>
        <v>00075863</v>
      </c>
    </row>
    <row r="680" spans="1:2">
      <c r="A680" s="4">
        <v>675</v>
      </c>
      <c r="B680" s="6" t="str">
        <f>"00076067"</f>
        <v>00076067</v>
      </c>
    </row>
    <row r="681" spans="1:2">
      <c r="A681" s="4">
        <v>676</v>
      </c>
      <c r="B681" s="6" t="str">
        <f>"00076075"</f>
        <v>00076075</v>
      </c>
    </row>
    <row r="682" spans="1:2">
      <c r="A682" s="4">
        <v>677</v>
      </c>
      <c r="B682" s="6" t="str">
        <f>"00076126"</f>
        <v>00076126</v>
      </c>
    </row>
    <row r="683" spans="1:2">
      <c r="A683" s="4">
        <v>678</v>
      </c>
      <c r="B683" s="6" t="str">
        <f>"00076281"</f>
        <v>00076281</v>
      </c>
    </row>
    <row r="684" spans="1:2">
      <c r="A684" s="4">
        <v>679</v>
      </c>
      <c r="B684" s="6" t="str">
        <f>"00076292"</f>
        <v>00076292</v>
      </c>
    </row>
    <row r="685" spans="1:2">
      <c r="A685" s="4">
        <v>680</v>
      </c>
      <c r="B685" s="6" t="str">
        <f>"00076309"</f>
        <v>00076309</v>
      </c>
    </row>
    <row r="686" spans="1:2">
      <c r="A686" s="4">
        <v>681</v>
      </c>
      <c r="B686" s="6" t="str">
        <f>"00076478"</f>
        <v>00076478</v>
      </c>
    </row>
    <row r="687" spans="1:2">
      <c r="A687" s="4">
        <v>682</v>
      </c>
      <c r="B687" s="6" t="str">
        <f>"00076555"</f>
        <v>00076555</v>
      </c>
    </row>
    <row r="688" spans="1:2">
      <c r="A688" s="4">
        <v>683</v>
      </c>
      <c r="B688" s="6" t="str">
        <f>"00076575"</f>
        <v>00076575</v>
      </c>
    </row>
    <row r="689" spans="1:2">
      <c r="A689" s="4">
        <v>684</v>
      </c>
      <c r="B689" s="6" t="str">
        <f>"00076591"</f>
        <v>00076591</v>
      </c>
    </row>
    <row r="690" spans="1:2">
      <c r="A690" s="4">
        <v>685</v>
      </c>
      <c r="B690" s="6" t="str">
        <f>"00076603"</f>
        <v>00076603</v>
      </c>
    </row>
    <row r="691" spans="1:2">
      <c r="A691" s="4">
        <v>686</v>
      </c>
      <c r="B691" s="6" t="str">
        <f>"00076618"</f>
        <v>00076618</v>
      </c>
    </row>
    <row r="692" spans="1:2">
      <c r="A692" s="4">
        <v>687</v>
      </c>
      <c r="B692" s="6" t="str">
        <f>"00076670"</f>
        <v>00076670</v>
      </c>
    </row>
    <row r="693" spans="1:2">
      <c r="A693" s="4">
        <v>688</v>
      </c>
      <c r="B693" s="6" t="str">
        <f>"00076774"</f>
        <v>00076774</v>
      </c>
    </row>
    <row r="694" spans="1:2">
      <c r="A694" s="4">
        <v>689</v>
      </c>
      <c r="B694" s="6" t="str">
        <f>"00076818"</f>
        <v>00076818</v>
      </c>
    </row>
    <row r="695" spans="1:2">
      <c r="A695" s="4">
        <v>690</v>
      </c>
      <c r="B695" s="6" t="str">
        <f>"00076857"</f>
        <v>00076857</v>
      </c>
    </row>
    <row r="696" spans="1:2">
      <c r="A696" s="4">
        <v>691</v>
      </c>
      <c r="B696" s="6" t="str">
        <f>"00077064"</f>
        <v>00077064</v>
      </c>
    </row>
    <row r="697" spans="1:2">
      <c r="A697" s="4">
        <v>692</v>
      </c>
      <c r="B697" s="6" t="str">
        <f>"00077081"</f>
        <v>00077081</v>
      </c>
    </row>
    <row r="698" spans="1:2">
      <c r="A698" s="4">
        <v>693</v>
      </c>
      <c r="B698" s="6" t="str">
        <f>"00077160"</f>
        <v>00077160</v>
      </c>
    </row>
    <row r="699" spans="1:2">
      <c r="A699" s="4">
        <v>694</v>
      </c>
      <c r="B699" s="6" t="str">
        <f>"00077200"</f>
        <v>00077200</v>
      </c>
    </row>
    <row r="700" spans="1:2">
      <c r="A700" s="4">
        <v>695</v>
      </c>
      <c r="B700" s="6" t="str">
        <f>"00077559"</f>
        <v>00077559</v>
      </c>
    </row>
    <row r="701" spans="1:2">
      <c r="A701" s="4">
        <v>696</v>
      </c>
      <c r="B701" s="6" t="str">
        <f>"00077953"</f>
        <v>00077953</v>
      </c>
    </row>
    <row r="702" spans="1:2">
      <c r="A702" s="4">
        <v>697</v>
      </c>
      <c r="B702" s="6" t="str">
        <f>"00077969"</f>
        <v>00077969</v>
      </c>
    </row>
    <row r="703" spans="1:2">
      <c r="A703" s="4">
        <v>698</v>
      </c>
      <c r="B703" s="6" t="str">
        <f>"00078199"</f>
        <v>00078199</v>
      </c>
    </row>
    <row r="704" spans="1:2">
      <c r="A704" s="4">
        <v>699</v>
      </c>
      <c r="B704" s="6" t="str">
        <f>"00078214"</f>
        <v>00078214</v>
      </c>
    </row>
    <row r="705" spans="1:2">
      <c r="A705" s="4">
        <v>700</v>
      </c>
      <c r="B705" s="6" t="str">
        <f>"00078350"</f>
        <v>00078350</v>
      </c>
    </row>
    <row r="706" spans="1:2">
      <c r="A706" s="4">
        <v>701</v>
      </c>
      <c r="B706" s="6" t="str">
        <f>"00078495"</f>
        <v>00078495</v>
      </c>
    </row>
    <row r="707" spans="1:2">
      <c r="A707" s="4">
        <v>702</v>
      </c>
      <c r="B707" s="6" t="str">
        <f>"00078503"</f>
        <v>00078503</v>
      </c>
    </row>
    <row r="708" spans="1:2">
      <c r="A708" s="4">
        <v>703</v>
      </c>
      <c r="B708" s="6" t="str">
        <f>"00078689"</f>
        <v>00078689</v>
      </c>
    </row>
    <row r="709" spans="1:2">
      <c r="A709" s="4">
        <v>704</v>
      </c>
      <c r="B709" s="6" t="str">
        <f>"00078892"</f>
        <v>00078892</v>
      </c>
    </row>
    <row r="710" spans="1:2">
      <c r="A710" s="4">
        <v>705</v>
      </c>
      <c r="B710" s="6" t="str">
        <f>"00079063"</f>
        <v>00079063</v>
      </c>
    </row>
    <row r="711" spans="1:2">
      <c r="A711" s="4">
        <v>706</v>
      </c>
      <c r="B711" s="6" t="str">
        <f>"00079117"</f>
        <v>00079117</v>
      </c>
    </row>
    <row r="712" spans="1:2">
      <c r="A712" s="4">
        <v>707</v>
      </c>
      <c r="B712" s="6" t="str">
        <f>"00079148"</f>
        <v>00079148</v>
      </c>
    </row>
    <row r="713" spans="1:2">
      <c r="A713" s="4">
        <v>708</v>
      </c>
      <c r="B713" s="6" t="str">
        <f>"00079161"</f>
        <v>00079161</v>
      </c>
    </row>
    <row r="714" spans="1:2">
      <c r="A714" s="4">
        <v>709</v>
      </c>
      <c r="B714" s="6" t="str">
        <f>"00079255"</f>
        <v>00079255</v>
      </c>
    </row>
    <row r="715" spans="1:2">
      <c r="A715" s="4">
        <v>710</v>
      </c>
      <c r="B715" s="6" t="str">
        <f>"00079382"</f>
        <v>00079382</v>
      </c>
    </row>
    <row r="716" spans="1:2">
      <c r="A716" s="4">
        <v>711</v>
      </c>
      <c r="B716" s="6" t="str">
        <f>"00079434"</f>
        <v>00079434</v>
      </c>
    </row>
    <row r="717" spans="1:2">
      <c r="A717" s="4">
        <v>712</v>
      </c>
      <c r="B717" s="6" t="str">
        <f>"00079478"</f>
        <v>00079478</v>
      </c>
    </row>
    <row r="718" spans="1:2">
      <c r="A718" s="4">
        <v>713</v>
      </c>
      <c r="B718" s="6" t="str">
        <f>"00079555"</f>
        <v>00079555</v>
      </c>
    </row>
    <row r="719" spans="1:2">
      <c r="A719" s="4">
        <v>714</v>
      </c>
      <c r="B719" s="6" t="str">
        <f>"00079706"</f>
        <v>00079706</v>
      </c>
    </row>
    <row r="720" spans="1:2">
      <c r="A720" s="4">
        <v>715</v>
      </c>
      <c r="B720" s="6" t="str">
        <f>"00079756"</f>
        <v>00079756</v>
      </c>
    </row>
    <row r="721" spans="1:2">
      <c r="A721" s="4">
        <v>716</v>
      </c>
      <c r="B721" s="6" t="str">
        <f>"00079789"</f>
        <v>00079789</v>
      </c>
    </row>
    <row r="722" spans="1:2">
      <c r="A722" s="4">
        <v>717</v>
      </c>
      <c r="B722" s="6" t="str">
        <f>"00079819"</f>
        <v>00079819</v>
      </c>
    </row>
    <row r="723" spans="1:2">
      <c r="A723" s="4">
        <v>718</v>
      </c>
      <c r="B723" s="6" t="str">
        <f>"00079855"</f>
        <v>00079855</v>
      </c>
    </row>
    <row r="724" spans="1:2">
      <c r="A724" s="4">
        <v>719</v>
      </c>
      <c r="B724" s="6" t="str">
        <f>"00079881"</f>
        <v>00079881</v>
      </c>
    </row>
    <row r="725" spans="1:2">
      <c r="A725" s="4">
        <v>720</v>
      </c>
      <c r="B725" s="6" t="str">
        <f>"00079980"</f>
        <v>00079980</v>
      </c>
    </row>
    <row r="726" spans="1:2">
      <c r="A726" s="4">
        <v>721</v>
      </c>
      <c r="B726" s="6" t="str">
        <f>"00080181"</f>
        <v>00080181</v>
      </c>
    </row>
    <row r="727" spans="1:2">
      <c r="A727" s="4">
        <v>722</v>
      </c>
      <c r="B727" s="6" t="str">
        <f>"00080283"</f>
        <v>00080283</v>
      </c>
    </row>
    <row r="728" spans="1:2">
      <c r="A728" s="4">
        <v>723</v>
      </c>
      <c r="B728" s="6" t="str">
        <f>"00080369"</f>
        <v>00080369</v>
      </c>
    </row>
    <row r="729" spans="1:2">
      <c r="A729" s="4">
        <v>724</v>
      </c>
      <c r="B729" s="6" t="str">
        <f>"00080426"</f>
        <v>00080426</v>
      </c>
    </row>
    <row r="730" spans="1:2">
      <c r="A730" s="4">
        <v>725</v>
      </c>
      <c r="B730" s="6" t="str">
        <f>"00080461"</f>
        <v>00080461</v>
      </c>
    </row>
    <row r="731" spans="1:2">
      <c r="A731" s="4">
        <v>726</v>
      </c>
      <c r="B731" s="6" t="str">
        <f>"00080522"</f>
        <v>00080522</v>
      </c>
    </row>
    <row r="732" spans="1:2">
      <c r="A732" s="4">
        <v>727</v>
      </c>
      <c r="B732" s="6" t="str">
        <f>"00080987"</f>
        <v>00080987</v>
      </c>
    </row>
    <row r="733" spans="1:2">
      <c r="A733" s="4">
        <v>728</v>
      </c>
      <c r="B733" s="6" t="str">
        <f>"00081183"</f>
        <v>00081183</v>
      </c>
    </row>
    <row r="734" spans="1:2">
      <c r="A734" s="4">
        <v>729</v>
      </c>
      <c r="B734" s="6" t="str">
        <f>"00081238"</f>
        <v>00081238</v>
      </c>
    </row>
    <row r="735" spans="1:2">
      <c r="A735" s="4">
        <v>730</v>
      </c>
      <c r="B735" s="6" t="str">
        <f>"00081414"</f>
        <v>00081414</v>
      </c>
    </row>
    <row r="736" spans="1:2">
      <c r="A736" s="4">
        <v>731</v>
      </c>
      <c r="B736" s="6" t="str">
        <f>"00081812"</f>
        <v>00081812</v>
      </c>
    </row>
    <row r="737" spans="1:2">
      <c r="A737" s="4">
        <v>732</v>
      </c>
      <c r="B737" s="6" t="str">
        <f>"00081837"</f>
        <v>00081837</v>
      </c>
    </row>
    <row r="738" spans="1:2">
      <c r="A738" s="4">
        <v>733</v>
      </c>
      <c r="B738" s="6" t="str">
        <f>"00081878"</f>
        <v>00081878</v>
      </c>
    </row>
    <row r="739" spans="1:2">
      <c r="A739" s="4">
        <v>734</v>
      </c>
      <c r="B739" s="6" t="str">
        <f>"00081894"</f>
        <v>00081894</v>
      </c>
    </row>
    <row r="740" spans="1:2">
      <c r="A740" s="4">
        <v>735</v>
      </c>
      <c r="B740" s="6" t="str">
        <f>"00081977"</f>
        <v>00081977</v>
      </c>
    </row>
    <row r="741" spans="1:2">
      <c r="A741" s="4">
        <v>736</v>
      </c>
      <c r="B741" s="6" t="str">
        <f>"00082689"</f>
        <v>00082689</v>
      </c>
    </row>
    <row r="742" spans="1:2">
      <c r="A742" s="4">
        <v>737</v>
      </c>
      <c r="B742" s="6" t="str">
        <f>"00082733"</f>
        <v>00082733</v>
      </c>
    </row>
    <row r="743" spans="1:2">
      <c r="A743" s="4">
        <v>738</v>
      </c>
      <c r="B743" s="6" t="str">
        <f>"00082738"</f>
        <v>00082738</v>
      </c>
    </row>
    <row r="744" spans="1:2">
      <c r="A744" s="4">
        <v>739</v>
      </c>
      <c r="B744" s="6" t="str">
        <f>"00082836"</f>
        <v>00082836</v>
      </c>
    </row>
    <row r="745" spans="1:2">
      <c r="A745" s="4">
        <v>740</v>
      </c>
      <c r="B745" s="6" t="str">
        <f>"00082872"</f>
        <v>00082872</v>
      </c>
    </row>
    <row r="746" spans="1:2">
      <c r="A746" s="4">
        <v>741</v>
      </c>
      <c r="B746" s="6" t="str">
        <f>"00082944"</f>
        <v>00082944</v>
      </c>
    </row>
    <row r="747" spans="1:2">
      <c r="A747" s="4">
        <v>742</v>
      </c>
      <c r="B747" s="6" t="str">
        <f>"00082970"</f>
        <v>00082970</v>
      </c>
    </row>
    <row r="748" spans="1:2">
      <c r="A748" s="4">
        <v>743</v>
      </c>
      <c r="B748" s="6" t="str">
        <f>"00083206"</f>
        <v>00083206</v>
      </c>
    </row>
    <row r="749" spans="1:2">
      <c r="A749" s="4">
        <v>744</v>
      </c>
      <c r="B749" s="6" t="str">
        <f>"00083306"</f>
        <v>00083306</v>
      </c>
    </row>
    <row r="750" spans="1:2">
      <c r="A750" s="4">
        <v>745</v>
      </c>
      <c r="B750" s="6" t="str">
        <f>"00083316"</f>
        <v>00083316</v>
      </c>
    </row>
    <row r="751" spans="1:2">
      <c r="A751" s="4">
        <v>746</v>
      </c>
      <c r="B751" s="6" t="str">
        <f>"00083354"</f>
        <v>00083354</v>
      </c>
    </row>
    <row r="752" spans="1:2">
      <c r="A752" s="4">
        <v>747</v>
      </c>
      <c r="B752" s="6" t="str">
        <f>"00083424"</f>
        <v>00083424</v>
      </c>
    </row>
    <row r="753" spans="1:2">
      <c r="A753" s="4">
        <v>748</v>
      </c>
      <c r="B753" s="6" t="str">
        <f>"00083520"</f>
        <v>00083520</v>
      </c>
    </row>
    <row r="754" spans="1:2">
      <c r="A754" s="4">
        <v>749</v>
      </c>
      <c r="B754" s="6" t="str">
        <f>"00083527"</f>
        <v>00083527</v>
      </c>
    </row>
    <row r="755" spans="1:2">
      <c r="A755" s="4">
        <v>750</v>
      </c>
      <c r="B755" s="6" t="str">
        <f>"00083642"</f>
        <v>00083642</v>
      </c>
    </row>
    <row r="756" spans="1:2">
      <c r="A756" s="4">
        <v>751</v>
      </c>
      <c r="B756" s="6" t="str">
        <f>"00083650"</f>
        <v>00083650</v>
      </c>
    </row>
    <row r="757" spans="1:2">
      <c r="A757" s="4">
        <v>752</v>
      </c>
      <c r="B757" s="6" t="str">
        <f>"00083821"</f>
        <v>00083821</v>
      </c>
    </row>
    <row r="758" spans="1:2">
      <c r="A758" s="4">
        <v>753</v>
      </c>
      <c r="B758" s="6" t="str">
        <f>"00083838"</f>
        <v>00083838</v>
      </c>
    </row>
    <row r="759" spans="1:2">
      <c r="A759" s="4">
        <v>754</v>
      </c>
      <c r="B759" s="6" t="str">
        <f>"00083987"</f>
        <v>00083987</v>
      </c>
    </row>
    <row r="760" spans="1:2">
      <c r="A760" s="4">
        <v>755</v>
      </c>
      <c r="B760" s="6" t="str">
        <f>"00084019"</f>
        <v>00084019</v>
      </c>
    </row>
    <row r="761" spans="1:2">
      <c r="A761" s="4">
        <v>756</v>
      </c>
      <c r="B761" s="6" t="str">
        <f>"00084300"</f>
        <v>00084300</v>
      </c>
    </row>
    <row r="762" spans="1:2">
      <c r="A762" s="4">
        <v>757</v>
      </c>
      <c r="B762" s="6" t="str">
        <f>"00084425"</f>
        <v>00084425</v>
      </c>
    </row>
    <row r="763" spans="1:2">
      <c r="A763" s="4">
        <v>758</v>
      </c>
      <c r="B763" s="6" t="str">
        <f>"00084428"</f>
        <v>00084428</v>
      </c>
    </row>
    <row r="764" spans="1:2">
      <c r="A764" s="4">
        <v>759</v>
      </c>
      <c r="B764" s="6" t="str">
        <f>"00084440"</f>
        <v>00084440</v>
      </c>
    </row>
    <row r="765" spans="1:2">
      <c r="A765" s="4">
        <v>760</v>
      </c>
      <c r="B765" s="6" t="str">
        <f>"00084481"</f>
        <v>00084481</v>
      </c>
    </row>
    <row r="766" spans="1:2">
      <c r="A766" s="4">
        <v>761</v>
      </c>
      <c r="B766" s="6" t="str">
        <f>"00084555"</f>
        <v>00084555</v>
      </c>
    </row>
    <row r="767" spans="1:2">
      <c r="A767" s="4">
        <v>762</v>
      </c>
      <c r="B767" s="6" t="str">
        <f>"00084563"</f>
        <v>00084563</v>
      </c>
    </row>
    <row r="768" spans="1:2">
      <c r="A768" s="4">
        <v>763</v>
      </c>
      <c r="B768" s="6" t="str">
        <f>"00084615"</f>
        <v>00084615</v>
      </c>
    </row>
    <row r="769" spans="1:2">
      <c r="A769" s="4">
        <v>764</v>
      </c>
      <c r="B769" s="6" t="str">
        <f>"00084745"</f>
        <v>00084745</v>
      </c>
    </row>
    <row r="770" spans="1:2">
      <c r="A770" s="4">
        <v>765</v>
      </c>
      <c r="B770" s="6" t="str">
        <f>"00085024"</f>
        <v>00085024</v>
      </c>
    </row>
    <row r="771" spans="1:2">
      <c r="A771" s="4">
        <v>766</v>
      </c>
      <c r="B771" s="6" t="str">
        <f>"00085213"</f>
        <v>00085213</v>
      </c>
    </row>
    <row r="772" spans="1:2">
      <c r="A772" s="4">
        <v>767</v>
      </c>
      <c r="B772" s="6" t="str">
        <f>"00085500"</f>
        <v>00085500</v>
      </c>
    </row>
    <row r="773" spans="1:2">
      <c r="A773" s="4">
        <v>768</v>
      </c>
      <c r="B773" s="6" t="str">
        <f>"00085884"</f>
        <v>00085884</v>
      </c>
    </row>
    <row r="774" spans="1:2">
      <c r="A774" s="4">
        <v>769</v>
      </c>
      <c r="B774" s="6" t="str">
        <f>"00085929"</f>
        <v>00085929</v>
      </c>
    </row>
    <row r="775" spans="1:2">
      <c r="A775" s="4">
        <v>770</v>
      </c>
      <c r="B775" s="6" t="str">
        <f>"00086052"</f>
        <v>00086052</v>
      </c>
    </row>
    <row r="776" spans="1:2">
      <c r="A776" s="4">
        <v>771</v>
      </c>
      <c r="B776" s="6" t="str">
        <f>"00086191"</f>
        <v>00086191</v>
      </c>
    </row>
    <row r="777" spans="1:2">
      <c r="A777" s="4">
        <v>772</v>
      </c>
      <c r="B777" s="6" t="str">
        <f>"00086300"</f>
        <v>00086300</v>
      </c>
    </row>
    <row r="778" spans="1:2">
      <c r="A778" s="4">
        <v>773</v>
      </c>
      <c r="B778" s="6" t="str">
        <f>"00086369"</f>
        <v>00086369</v>
      </c>
    </row>
    <row r="779" spans="1:2">
      <c r="A779" s="4">
        <v>774</v>
      </c>
      <c r="B779" s="6" t="str">
        <f>"00086386"</f>
        <v>00086386</v>
      </c>
    </row>
    <row r="780" spans="1:2">
      <c r="A780" s="4">
        <v>775</v>
      </c>
      <c r="B780" s="6" t="str">
        <f>"00086421"</f>
        <v>00086421</v>
      </c>
    </row>
    <row r="781" spans="1:2">
      <c r="A781" s="4">
        <v>776</v>
      </c>
      <c r="B781" s="6" t="str">
        <f>"00086427"</f>
        <v>00086427</v>
      </c>
    </row>
    <row r="782" spans="1:2">
      <c r="A782" s="4">
        <v>777</v>
      </c>
      <c r="B782" s="6" t="str">
        <f>"00086549"</f>
        <v>00086549</v>
      </c>
    </row>
    <row r="783" spans="1:2">
      <c r="A783" s="4">
        <v>778</v>
      </c>
      <c r="B783" s="6" t="str">
        <f>"00086601"</f>
        <v>00086601</v>
      </c>
    </row>
    <row r="784" spans="1:2">
      <c r="A784" s="4">
        <v>779</v>
      </c>
      <c r="B784" s="6" t="str">
        <f>"00086701"</f>
        <v>00086701</v>
      </c>
    </row>
    <row r="785" spans="1:2">
      <c r="A785" s="4">
        <v>780</v>
      </c>
      <c r="B785" s="6" t="str">
        <f>"00086768"</f>
        <v>00086768</v>
      </c>
    </row>
    <row r="786" spans="1:2">
      <c r="A786" s="4">
        <v>781</v>
      </c>
      <c r="B786" s="6" t="str">
        <f>"00086898"</f>
        <v>00086898</v>
      </c>
    </row>
    <row r="787" spans="1:2">
      <c r="A787" s="4">
        <v>782</v>
      </c>
      <c r="B787" s="6" t="str">
        <f>"00086900"</f>
        <v>00086900</v>
      </c>
    </row>
    <row r="788" spans="1:2">
      <c r="A788" s="4">
        <v>783</v>
      </c>
      <c r="B788" s="6" t="str">
        <f>"00086968"</f>
        <v>00086968</v>
      </c>
    </row>
    <row r="789" spans="1:2">
      <c r="A789" s="4">
        <v>784</v>
      </c>
      <c r="B789" s="6" t="str">
        <f>"00087037"</f>
        <v>00087037</v>
      </c>
    </row>
    <row r="790" spans="1:2">
      <c r="A790" s="4">
        <v>785</v>
      </c>
      <c r="B790" s="6" t="str">
        <f>"00087117"</f>
        <v>00087117</v>
      </c>
    </row>
    <row r="791" spans="1:2">
      <c r="A791" s="4">
        <v>786</v>
      </c>
      <c r="B791" s="6" t="str">
        <f>"00087130"</f>
        <v>00087130</v>
      </c>
    </row>
    <row r="792" spans="1:2">
      <c r="A792" s="4">
        <v>787</v>
      </c>
      <c r="B792" s="6" t="str">
        <f>"00087203"</f>
        <v>00087203</v>
      </c>
    </row>
    <row r="793" spans="1:2">
      <c r="A793" s="4">
        <v>788</v>
      </c>
      <c r="B793" s="6" t="str">
        <f>"00087219"</f>
        <v>00087219</v>
      </c>
    </row>
    <row r="794" spans="1:2">
      <c r="A794" s="4">
        <v>789</v>
      </c>
      <c r="B794" s="6" t="str">
        <f>"00087227"</f>
        <v>00087227</v>
      </c>
    </row>
    <row r="795" spans="1:2">
      <c r="A795" s="4">
        <v>790</v>
      </c>
      <c r="B795" s="6" t="str">
        <f>"00087518"</f>
        <v>00087518</v>
      </c>
    </row>
    <row r="796" spans="1:2">
      <c r="A796" s="4">
        <v>791</v>
      </c>
      <c r="B796" s="6" t="str">
        <f>"00087925"</f>
        <v>00087925</v>
      </c>
    </row>
    <row r="797" spans="1:2">
      <c r="A797" s="4">
        <v>792</v>
      </c>
      <c r="B797" s="6" t="str">
        <f>"00087948"</f>
        <v>00087948</v>
      </c>
    </row>
    <row r="798" spans="1:2">
      <c r="A798" s="4">
        <v>793</v>
      </c>
      <c r="B798" s="6" t="str">
        <f>"00087991"</f>
        <v>00087991</v>
      </c>
    </row>
    <row r="799" spans="1:2">
      <c r="A799" s="4">
        <v>794</v>
      </c>
      <c r="B799" s="6" t="str">
        <f>"00088052"</f>
        <v>00088052</v>
      </c>
    </row>
    <row r="800" spans="1:2">
      <c r="A800" s="4">
        <v>795</v>
      </c>
      <c r="B800" s="6" t="str">
        <f>"00088064"</f>
        <v>00088064</v>
      </c>
    </row>
    <row r="801" spans="1:2">
      <c r="A801" s="4">
        <v>796</v>
      </c>
      <c r="B801" s="6" t="str">
        <f>"00088091"</f>
        <v>00088091</v>
      </c>
    </row>
    <row r="802" spans="1:2">
      <c r="A802" s="4">
        <v>797</v>
      </c>
      <c r="B802" s="6" t="str">
        <f>"00088099"</f>
        <v>00088099</v>
      </c>
    </row>
    <row r="803" spans="1:2">
      <c r="A803" s="4">
        <v>798</v>
      </c>
      <c r="B803" s="6" t="str">
        <f>"00088251"</f>
        <v>00088251</v>
      </c>
    </row>
    <row r="804" spans="1:2">
      <c r="A804" s="4">
        <v>799</v>
      </c>
      <c r="B804" s="6" t="str">
        <f>"00088463"</f>
        <v>00088463</v>
      </c>
    </row>
    <row r="805" spans="1:2">
      <c r="A805" s="4">
        <v>800</v>
      </c>
      <c r="B805" s="6" t="str">
        <f>"00088639"</f>
        <v>00088639</v>
      </c>
    </row>
    <row r="806" spans="1:2">
      <c r="A806" s="4">
        <v>801</v>
      </c>
      <c r="B806" s="6" t="str">
        <f>"00088730"</f>
        <v>00088730</v>
      </c>
    </row>
    <row r="807" spans="1:2">
      <c r="A807" s="4">
        <v>802</v>
      </c>
      <c r="B807" s="6" t="str">
        <f>"00088902"</f>
        <v>00088902</v>
      </c>
    </row>
    <row r="808" spans="1:2">
      <c r="A808" s="4">
        <v>803</v>
      </c>
      <c r="B808" s="6" t="str">
        <f>"00089062"</f>
        <v>00089062</v>
      </c>
    </row>
    <row r="809" spans="1:2">
      <c r="A809" s="4">
        <v>804</v>
      </c>
      <c r="B809" s="6" t="str">
        <f>"00089113"</f>
        <v>00089113</v>
      </c>
    </row>
    <row r="810" spans="1:2">
      <c r="A810" s="4">
        <v>805</v>
      </c>
      <c r="B810" s="6" t="str">
        <f>"00089145"</f>
        <v>00089145</v>
      </c>
    </row>
    <row r="811" spans="1:2">
      <c r="A811" s="4">
        <v>806</v>
      </c>
      <c r="B811" s="6" t="str">
        <f>"00089191"</f>
        <v>00089191</v>
      </c>
    </row>
    <row r="812" spans="1:2">
      <c r="A812" s="4">
        <v>807</v>
      </c>
      <c r="B812" s="6" t="str">
        <f>"00089239"</f>
        <v>00089239</v>
      </c>
    </row>
    <row r="813" spans="1:2">
      <c r="A813" s="4">
        <v>808</v>
      </c>
      <c r="B813" s="6" t="str">
        <f>"00089436"</f>
        <v>00089436</v>
      </c>
    </row>
    <row r="814" spans="1:2">
      <c r="A814" s="4">
        <v>809</v>
      </c>
      <c r="B814" s="6" t="str">
        <f>"00089462"</f>
        <v>00089462</v>
      </c>
    </row>
    <row r="815" spans="1:2">
      <c r="A815" s="4">
        <v>810</v>
      </c>
      <c r="B815" s="6" t="str">
        <f>"00089468"</f>
        <v>00089468</v>
      </c>
    </row>
    <row r="816" spans="1:2">
      <c r="A816" s="4">
        <v>811</v>
      </c>
      <c r="B816" s="6" t="str">
        <f>"00089471"</f>
        <v>00089471</v>
      </c>
    </row>
    <row r="817" spans="1:2">
      <c r="A817" s="4">
        <v>812</v>
      </c>
      <c r="B817" s="6" t="str">
        <f>"00089661"</f>
        <v>00089661</v>
      </c>
    </row>
    <row r="818" spans="1:2">
      <c r="A818" s="4">
        <v>813</v>
      </c>
      <c r="B818" s="6" t="str">
        <f>"00089689"</f>
        <v>00089689</v>
      </c>
    </row>
    <row r="819" spans="1:2">
      <c r="A819" s="4">
        <v>814</v>
      </c>
      <c r="B819" s="6" t="str">
        <f>"00089766"</f>
        <v>00089766</v>
      </c>
    </row>
    <row r="820" spans="1:2">
      <c r="A820" s="4">
        <v>815</v>
      </c>
      <c r="B820" s="6" t="str">
        <f>"00089774"</f>
        <v>00089774</v>
      </c>
    </row>
    <row r="821" spans="1:2">
      <c r="A821" s="4">
        <v>816</v>
      </c>
      <c r="B821" s="6" t="str">
        <f>"00089808"</f>
        <v>00089808</v>
      </c>
    </row>
    <row r="822" spans="1:2">
      <c r="A822" s="4">
        <v>817</v>
      </c>
      <c r="B822" s="6" t="str">
        <f>"00089887"</f>
        <v>00089887</v>
      </c>
    </row>
    <row r="823" spans="1:2">
      <c r="A823" s="4">
        <v>818</v>
      </c>
      <c r="B823" s="6" t="str">
        <f>"00090213"</f>
        <v>00090213</v>
      </c>
    </row>
    <row r="824" spans="1:2">
      <c r="A824" s="4">
        <v>819</v>
      </c>
      <c r="B824" s="6" t="str">
        <f>"00090266"</f>
        <v>00090266</v>
      </c>
    </row>
    <row r="825" spans="1:2">
      <c r="A825" s="4">
        <v>820</v>
      </c>
      <c r="B825" s="6" t="str">
        <f>"00090272"</f>
        <v>00090272</v>
      </c>
    </row>
    <row r="826" spans="1:2">
      <c r="A826" s="4">
        <v>821</v>
      </c>
      <c r="B826" s="6" t="str">
        <f>"00090389"</f>
        <v>00090389</v>
      </c>
    </row>
    <row r="827" spans="1:2">
      <c r="A827" s="4">
        <v>822</v>
      </c>
      <c r="B827" s="6" t="str">
        <f>"00090475"</f>
        <v>00090475</v>
      </c>
    </row>
    <row r="828" spans="1:2">
      <c r="A828" s="4">
        <v>823</v>
      </c>
      <c r="B828" s="6" t="str">
        <f>"00090506"</f>
        <v>00090506</v>
      </c>
    </row>
    <row r="829" spans="1:2">
      <c r="A829" s="4">
        <v>824</v>
      </c>
      <c r="B829" s="6" t="str">
        <f>"00090576"</f>
        <v>00090576</v>
      </c>
    </row>
    <row r="830" spans="1:2">
      <c r="A830" s="4">
        <v>825</v>
      </c>
      <c r="B830" s="6" t="str">
        <f>"00090811"</f>
        <v>00090811</v>
      </c>
    </row>
    <row r="831" spans="1:2">
      <c r="A831" s="4">
        <v>826</v>
      </c>
      <c r="B831" s="6" t="str">
        <f>"00090840"</f>
        <v>00090840</v>
      </c>
    </row>
    <row r="832" spans="1:2">
      <c r="A832" s="4">
        <v>827</v>
      </c>
      <c r="B832" s="6" t="str">
        <f>"00090876"</f>
        <v>00090876</v>
      </c>
    </row>
    <row r="833" spans="1:2">
      <c r="A833" s="4">
        <v>828</v>
      </c>
      <c r="B833" s="6" t="str">
        <f>"00090899"</f>
        <v>00090899</v>
      </c>
    </row>
    <row r="834" spans="1:2">
      <c r="A834" s="4">
        <v>829</v>
      </c>
      <c r="B834" s="6" t="str">
        <f>"00090960"</f>
        <v>00090960</v>
      </c>
    </row>
    <row r="835" spans="1:2">
      <c r="A835" s="4">
        <v>830</v>
      </c>
      <c r="B835" s="6" t="str">
        <f>"00091012"</f>
        <v>00091012</v>
      </c>
    </row>
    <row r="836" spans="1:2">
      <c r="A836" s="4">
        <v>831</v>
      </c>
      <c r="B836" s="6" t="str">
        <f>"00091177"</f>
        <v>00091177</v>
      </c>
    </row>
    <row r="837" spans="1:2">
      <c r="A837" s="4">
        <v>832</v>
      </c>
      <c r="B837" s="6" t="str">
        <f>"00091733"</f>
        <v>00091733</v>
      </c>
    </row>
    <row r="838" spans="1:2">
      <c r="A838" s="4">
        <v>833</v>
      </c>
      <c r="B838" s="6" t="str">
        <f>"00091742"</f>
        <v>00091742</v>
      </c>
    </row>
    <row r="839" spans="1:2">
      <c r="A839" s="4">
        <v>834</v>
      </c>
      <c r="B839" s="6" t="str">
        <f>"00091891"</f>
        <v>00091891</v>
      </c>
    </row>
    <row r="840" spans="1:2">
      <c r="A840" s="4">
        <v>835</v>
      </c>
      <c r="B840" s="6" t="str">
        <f>"00092034"</f>
        <v>00092034</v>
      </c>
    </row>
    <row r="841" spans="1:2">
      <c r="A841" s="4">
        <v>836</v>
      </c>
      <c r="B841" s="6" t="str">
        <f>"00092180"</f>
        <v>00092180</v>
      </c>
    </row>
    <row r="842" spans="1:2">
      <c r="A842" s="4">
        <v>837</v>
      </c>
      <c r="B842" s="6" t="str">
        <f>"00092187"</f>
        <v>00092187</v>
      </c>
    </row>
    <row r="843" spans="1:2">
      <c r="A843" s="4">
        <v>838</v>
      </c>
      <c r="B843" s="6" t="str">
        <f>"00092300"</f>
        <v>00092300</v>
      </c>
    </row>
    <row r="844" spans="1:2">
      <c r="A844" s="4">
        <v>839</v>
      </c>
      <c r="B844" s="6" t="str">
        <f>"00092312"</f>
        <v>00092312</v>
      </c>
    </row>
    <row r="845" spans="1:2">
      <c r="A845" s="4">
        <v>840</v>
      </c>
      <c r="B845" s="6" t="str">
        <f>"00092317"</f>
        <v>00092317</v>
      </c>
    </row>
    <row r="846" spans="1:2">
      <c r="A846" s="4">
        <v>841</v>
      </c>
      <c r="B846" s="6" t="str">
        <f>"00092339"</f>
        <v>00092339</v>
      </c>
    </row>
    <row r="847" spans="1:2">
      <c r="A847" s="4">
        <v>842</v>
      </c>
      <c r="B847" s="6" t="str">
        <f>"00092348"</f>
        <v>00092348</v>
      </c>
    </row>
    <row r="848" spans="1:2">
      <c r="A848" s="4">
        <v>843</v>
      </c>
      <c r="B848" s="6" t="str">
        <f>"00092429"</f>
        <v>00092429</v>
      </c>
    </row>
    <row r="849" spans="1:2">
      <c r="A849" s="4">
        <v>844</v>
      </c>
      <c r="B849" s="6" t="str">
        <f>"00092448"</f>
        <v>00092448</v>
      </c>
    </row>
    <row r="850" spans="1:2">
      <c r="A850" s="4">
        <v>845</v>
      </c>
      <c r="B850" s="6" t="str">
        <f>"00092607"</f>
        <v>00092607</v>
      </c>
    </row>
    <row r="851" spans="1:2">
      <c r="A851" s="4">
        <v>846</v>
      </c>
      <c r="B851" s="6" t="str">
        <f>"00092658"</f>
        <v>00092658</v>
      </c>
    </row>
    <row r="852" spans="1:2">
      <c r="A852" s="4">
        <v>847</v>
      </c>
      <c r="B852" s="6" t="str">
        <f>"00093146"</f>
        <v>00093146</v>
      </c>
    </row>
    <row r="853" spans="1:2">
      <c r="A853" s="4">
        <v>848</v>
      </c>
      <c r="B853" s="6" t="str">
        <f>"00093319"</f>
        <v>00093319</v>
      </c>
    </row>
    <row r="854" spans="1:2">
      <c r="A854" s="4">
        <v>849</v>
      </c>
      <c r="B854" s="6" t="str">
        <f>"00093352"</f>
        <v>00093352</v>
      </c>
    </row>
    <row r="855" spans="1:2">
      <c r="A855" s="4">
        <v>850</v>
      </c>
      <c r="B855" s="6" t="str">
        <f>"00093416"</f>
        <v>00093416</v>
      </c>
    </row>
    <row r="856" spans="1:2">
      <c r="A856" s="4">
        <v>851</v>
      </c>
      <c r="B856" s="6" t="str">
        <f>"00093557"</f>
        <v>00093557</v>
      </c>
    </row>
    <row r="857" spans="1:2">
      <c r="A857" s="4">
        <v>852</v>
      </c>
      <c r="B857" s="6" t="str">
        <f>"00093617"</f>
        <v>00093617</v>
      </c>
    </row>
    <row r="858" spans="1:2">
      <c r="A858" s="4">
        <v>853</v>
      </c>
      <c r="B858" s="6" t="str">
        <f>"00093873"</f>
        <v>00093873</v>
      </c>
    </row>
    <row r="859" spans="1:2">
      <c r="A859" s="4">
        <v>854</v>
      </c>
      <c r="B859" s="6" t="str">
        <f>"00094176"</f>
        <v>00094176</v>
      </c>
    </row>
    <row r="860" spans="1:2">
      <c r="A860" s="4">
        <v>855</v>
      </c>
      <c r="B860" s="6" t="str">
        <f>"00094269"</f>
        <v>00094269</v>
      </c>
    </row>
    <row r="861" spans="1:2">
      <c r="A861" s="4">
        <v>856</v>
      </c>
      <c r="B861" s="6" t="str">
        <f>"00094380"</f>
        <v>00094380</v>
      </c>
    </row>
    <row r="862" spans="1:2">
      <c r="A862" s="4">
        <v>857</v>
      </c>
      <c r="B862" s="6" t="str">
        <f>"00094480"</f>
        <v>00094480</v>
      </c>
    </row>
    <row r="863" spans="1:2">
      <c r="A863" s="4">
        <v>858</v>
      </c>
      <c r="B863" s="6" t="str">
        <f>"00094514"</f>
        <v>00094514</v>
      </c>
    </row>
    <row r="864" spans="1:2">
      <c r="A864" s="4">
        <v>859</v>
      </c>
      <c r="B864" s="6" t="str">
        <f>"00094597"</f>
        <v>00094597</v>
      </c>
    </row>
    <row r="865" spans="1:2">
      <c r="A865" s="4">
        <v>860</v>
      </c>
      <c r="B865" s="6" t="str">
        <f>"00094735"</f>
        <v>00094735</v>
      </c>
    </row>
    <row r="866" spans="1:2">
      <c r="A866" s="4">
        <v>861</v>
      </c>
      <c r="B866" s="6" t="str">
        <f>"00094740"</f>
        <v>00094740</v>
      </c>
    </row>
    <row r="867" spans="1:2">
      <c r="A867" s="4">
        <v>862</v>
      </c>
      <c r="B867" s="6" t="str">
        <f>"00094797"</f>
        <v>00094797</v>
      </c>
    </row>
    <row r="868" spans="1:2">
      <c r="A868" s="4">
        <v>863</v>
      </c>
      <c r="B868" s="6" t="str">
        <f>"00094950"</f>
        <v>00094950</v>
      </c>
    </row>
    <row r="869" spans="1:2">
      <c r="A869" s="4">
        <v>864</v>
      </c>
      <c r="B869" s="6" t="str">
        <f>"00094965"</f>
        <v>00094965</v>
      </c>
    </row>
    <row r="870" spans="1:2">
      <c r="A870" s="4">
        <v>865</v>
      </c>
      <c r="B870" s="6" t="str">
        <f>"00095046"</f>
        <v>00095046</v>
      </c>
    </row>
    <row r="871" spans="1:2">
      <c r="A871" s="4">
        <v>866</v>
      </c>
      <c r="B871" s="6" t="str">
        <f>"00095076"</f>
        <v>00095076</v>
      </c>
    </row>
    <row r="872" spans="1:2">
      <c r="A872" s="4">
        <v>867</v>
      </c>
      <c r="B872" s="6" t="str">
        <f>"00095099"</f>
        <v>00095099</v>
      </c>
    </row>
    <row r="873" spans="1:2">
      <c r="A873" s="4">
        <v>868</v>
      </c>
      <c r="B873" s="6" t="str">
        <f>"00095143"</f>
        <v>00095143</v>
      </c>
    </row>
    <row r="874" spans="1:2">
      <c r="A874" s="4">
        <v>869</v>
      </c>
      <c r="B874" s="6" t="str">
        <f>"00095197"</f>
        <v>00095197</v>
      </c>
    </row>
    <row r="875" spans="1:2">
      <c r="A875" s="4">
        <v>870</v>
      </c>
      <c r="B875" s="6" t="str">
        <f>"00095270"</f>
        <v>00095270</v>
      </c>
    </row>
    <row r="876" spans="1:2">
      <c r="A876" s="4">
        <v>871</v>
      </c>
      <c r="B876" s="6" t="str">
        <f>"00095282"</f>
        <v>00095282</v>
      </c>
    </row>
    <row r="877" spans="1:2">
      <c r="A877" s="4">
        <v>872</v>
      </c>
      <c r="B877" s="6" t="str">
        <f>"00095288"</f>
        <v>00095288</v>
      </c>
    </row>
    <row r="878" spans="1:2">
      <c r="A878" s="4">
        <v>873</v>
      </c>
      <c r="B878" s="6" t="str">
        <f>"00095331"</f>
        <v>00095331</v>
      </c>
    </row>
    <row r="879" spans="1:2">
      <c r="A879" s="4">
        <v>874</v>
      </c>
      <c r="B879" s="6" t="str">
        <f>"00095391"</f>
        <v>00095391</v>
      </c>
    </row>
    <row r="880" spans="1:2">
      <c r="A880" s="4">
        <v>875</v>
      </c>
      <c r="B880" s="6" t="str">
        <f>"00095457"</f>
        <v>00095457</v>
      </c>
    </row>
    <row r="881" spans="1:2">
      <c r="A881" s="4">
        <v>876</v>
      </c>
      <c r="B881" s="6" t="str">
        <f>"00095464"</f>
        <v>00095464</v>
      </c>
    </row>
    <row r="882" spans="1:2">
      <c r="A882" s="4">
        <v>877</v>
      </c>
      <c r="B882" s="6" t="str">
        <f>"00095467"</f>
        <v>00095467</v>
      </c>
    </row>
    <row r="883" spans="1:2">
      <c r="A883" s="4">
        <v>878</v>
      </c>
      <c r="B883" s="6" t="str">
        <f>"00095470"</f>
        <v>00095470</v>
      </c>
    </row>
    <row r="884" spans="1:2">
      <c r="A884" s="4">
        <v>879</v>
      </c>
      <c r="B884" s="6" t="str">
        <f>"00095480"</f>
        <v>00095480</v>
      </c>
    </row>
    <row r="885" spans="1:2">
      <c r="A885" s="4">
        <v>880</v>
      </c>
      <c r="B885" s="6" t="str">
        <f>"00095597"</f>
        <v>00095597</v>
      </c>
    </row>
    <row r="886" spans="1:2">
      <c r="A886" s="4">
        <v>881</v>
      </c>
      <c r="B886" s="6" t="str">
        <f>"00095860"</f>
        <v>00095860</v>
      </c>
    </row>
    <row r="887" spans="1:2">
      <c r="A887" s="4">
        <v>882</v>
      </c>
      <c r="B887" s="6" t="str">
        <f>"00096296"</f>
        <v>00096296</v>
      </c>
    </row>
    <row r="888" spans="1:2">
      <c r="A888" s="4">
        <v>883</v>
      </c>
      <c r="B888" s="6" t="str">
        <f>"00096365"</f>
        <v>00096365</v>
      </c>
    </row>
    <row r="889" spans="1:2">
      <c r="A889" s="4">
        <v>884</v>
      </c>
      <c r="B889" s="6" t="str">
        <f>"00096390"</f>
        <v>00096390</v>
      </c>
    </row>
    <row r="890" spans="1:2">
      <c r="A890" s="4">
        <v>885</v>
      </c>
      <c r="B890" s="6" t="str">
        <f>"00096469"</f>
        <v>00096469</v>
      </c>
    </row>
    <row r="891" spans="1:2">
      <c r="A891" s="4">
        <v>886</v>
      </c>
      <c r="B891" s="6" t="str">
        <f>"00096545"</f>
        <v>00096545</v>
      </c>
    </row>
    <row r="892" spans="1:2">
      <c r="A892" s="4">
        <v>887</v>
      </c>
      <c r="B892" s="6" t="str">
        <f>"00096581"</f>
        <v>00096581</v>
      </c>
    </row>
    <row r="893" spans="1:2">
      <c r="A893" s="4">
        <v>888</v>
      </c>
      <c r="B893" s="6" t="str">
        <f>"00097113"</f>
        <v>00097113</v>
      </c>
    </row>
    <row r="894" spans="1:2">
      <c r="A894" s="4">
        <v>889</v>
      </c>
      <c r="B894" s="6" t="str">
        <f>"00097349"</f>
        <v>00097349</v>
      </c>
    </row>
    <row r="895" spans="1:2">
      <c r="A895" s="4">
        <v>890</v>
      </c>
      <c r="B895" s="6" t="str">
        <f>"00099787"</f>
        <v>00099787</v>
      </c>
    </row>
    <row r="896" spans="1:2">
      <c r="A896" s="4">
        <v>891</v>
      </c>
      <c r="B896" s="6" t="str">
        <f>"00100177"</f>
        <v>00100177</v>
      </c>
    </row>
    <row r="897" spans="1:2">
      <c r="A897" s="4">
        <v>892</v>
      </c>
      <c r="B897" s="6" t="str">
        <f>"00100181"</f>
        <v>00100181</v>
      </c>
    </row>
    <row r="898" spans="1:2">
      <c r="A898" s="4">
        <v>893</v>
      </c>
      <c r="B898" s="6" t="str">
        <f>"00100364"</f>
        <v>00100364</v>
      </c>
    </row>
    <row r="899" spans="1:2">
      <c r="A899" s="4">
        <v>894</v>
      </c>
      <c r="B899" s="6" t="str">
        <f>"00100433"</f>
        <v>00100433</v>
      </c>
    </row>
    <row r="900" spans="1:2">
      <c r="A900" s="4">
        <v>895</v>
      </c>
      <c r="B900" s="6" t="str">
        <f>"00100440"</f>
        <v>00100440</v>
      </c>
    </row>
    <row r="901" spans="1:2">
      <c r="A901" s="4">
        <v>896</v>
      </c>
      <c r="B901" s="6" t="str">
        <f>"00100800"</f>
        <v>00100800</v>
      </c>
    </row>
    <row r="902" spans="1:2">
      <c r="A902" s="4">
        <v>897</v>
      </c>
      <c r="B902" s="6" t="str">
        <f>"00100831"</f>
        <v>00100831</v>
      </c>
    </row>
    <row r="903" spans="1:2">
      <c r="A903" s="4">
        <v>898</v>
      </c>
      <c r="B903" s="6" t="str">
        <f>"00100833"</f>
        <v>00100833</v>
      </c>
    </row>
    <row r="904" spans="1:2">
      <c r="A904" s="4">
        <v>899</v>
      </c>
      <c r="B904" s="6" t="str">
        <f>"00100835"</f>
        <v>00100835</v>
      </c>
    </row>
    <row r="905" spans="1:2">
      <c r="A905" s="4">
        <v>900</v>
      </c>
      <c r="B905" s="6" t="str">
        <f>"00100905"</f>
        <v>00100905</v>
      </c>
    </row>
    <row r="906" spans="1:2">
      <c r="A906" s="4">
        <v>901</v>
      </c>
      <c r="B906" s="6" t="str">
        <f>"00100964"</f>
        <v>00100964</v>
      </c>
    </row>
    <row r="907" spans="1:2">
      <c r="A907" s="4">
        <v>902</v>
      </c>
      <c r="B907" s="6" t="str">
        <f>"00101153"</f>
        <v>00101153</v>
      </c>
    </row>
    <row r="908" spans="1:2">
      <c r="A908" s="4">
        <v>903</v>
      </c>
      <c r="B908" s="6" t="str">
        <f>"00101284"</f>
        <v>00101284</v>
      </c>
    </row>
    <row r="909" spans="1:2">
      <c r="A909" s="4">
        <v>904</v>
      </c>
      <c r="B909" s="6" t="str">
        <f>"00101448"</f>
        <v>00101448</v>
      </c>
    </row>
    <row r="910" spans="1:2">
      <c r="A910" s="4">
        <v>905</v>
      </c>
      <c r="B910" s="6" t="str">
        <f>"00101482"</f>
        <v>00101482</v>
      </c>
    </row>
    <row r="911" spans="1:2">
      <c r="A911" s="4">
        <v>906</v>
      </c>
      <c r="B911" s="6" t="str">
        <f>"00101663"</f>
        <v>00101663</v>
      </c>
    </row>
    <row r="912" spans="1:2">
      <c r="A912" s="4">
        <v>907</v>
      </c>
      <c r="B912" s="6" t="str">
        <f>"00101668"</f>
        <v>00101668</v>
      </c>
    </row>
    <row r="913" spans="1:2">
      <c r="A913" s="4">
        <v>908</v>
      </c>
      <c r="B913" s="6" t="str">
        <f>"00101765"</f>
        <v>00101765</v>
      </c>
    </row>
    <row r="914" spans="1:2">
      <c r="A914" s="4">
        <v>909</v>
      </c>
      <c r="B914" s="6" t="str">
        <f>"00101850"</f>
        <v>00101850</v>
      </c>
    </row>
    <row r="915" spans="1:2">
      <c r="A915" s="4">
        <v>910</v>
      </c>
      <c r="B915" s="6" t="str">
        <f>"00101953"</f>
        <v>00101953</v>
      </c>
    </row>
    <row r="916" spans="1:2">
      <c r="A916" s="4">
        <v>911</v>
      </c>
      <c r="B916" s="6" t="str">
        <f>"00101977"</f>
        <v>00101977</v>
      </c>
    </row>
    <row r="917" spans="1:2">
      <c r="A917" s="4">
        <v>912</v>
      </c>
      <c r="B917" s="6" t="str">
        <f>"00102023"</f>
        <v>00102023</v>
      </c>
    </row>
    <row r="918" spans="1:2">
      <c r="A918" s="4">
        <v>913</v>
      </c>
      <c r="B918" s="6" t="str">
        <f>"00102068"</f>
        <v>00102068</v>
      </c>
    </row>
    <row r="919" spans="1:2">
      <c r="A919" s="4">
        <v>914</v>
      </c>
      <c r="B919" s="6" t="str">
        <f>"00102092"</f>
        <v>00102092</v>
      </c>
    </row>
    <row r="920" spans="1:2">
      <c r="A920" s="4">
        <v>915</v>
      </c>
      <c r="B920" s="6" t="str">
        <f>"00102211"</f>
        <v>00102211</v>
      </c>
    </row>
    <row r="921" spans="1:2">
      <c r="A921" s="4">
        <v>916</v>
      </c>
      <c r="B921" s="6" t="str">
        <f>"00102212"</f>
        <v>00102212</v>
      </c>
    </row>
    <row r="922" spans="1:2">
      <c r="A922" s="4">
        <v>917</v>
      </c>
      <c r="B922" s="6" t="str">
        <f>"00102226"</f>
        <v>00102226</v>
      </c>
    </row>
    <row r="923" spans="1:2">
      <c r="A923" s="4">
        <v>918</v>
      </c>
      <c r="B923" s="6" t="str">
        <f>"00102259"</f>
        <v>00102259</v>
      </c>
    </row>
    <row r="924" spans="1:2">
      <c r="A924" s="4">
        <v>919</v>
      </c>
      <c r="B924" s="6" t="str">
        <f>"00102302"</f>
        <v>00102302</v>
      </c>
    </row>
    <row r="925" spans="1:2">
      <c r="A925" s="4">
        <v>920</v>
      </c>
      <c r="B925" s="6" t="str">
        <f>"00102306"</f>
        <v>00102306</v>
      </c>
    </row>
    <row r="926" spans="1:2">
      <c r="A926" s="4">
        <v>921</v>
      </c>
      <c r="B926" s="6" t="str">
        <f>"00102476"</f>
        <v>00102476</v>
      </c>
    </row>
    <row r="927" spans="1:2">
      <c r="A927" s="4">
        <v>922</v>
      </c>
      <c r="B927" s="6" t="str">
        <f>"00102692"</f>
        <v>00102692</v>
      </c>
    </row>
    <row r="928" spans="1:2">
      <c r="A928" s="4">
        <v>923</v>
      </c>
      <c r="B928" s="6" t="str">
        <f>"00102746"</f>
        <v>00102746</v>
      </c>
    </row>
    <row r="929" spans="1:2">
      <c r="A929" s="4">
        <v>924</v>
      </c>
      <c r="B929" s="6" t="str">
        <f>"00102780"</f>
        <v>00102780</v>
      </c>
    </row>
    <row r="930" spans="1:2">
      <c r="A930" s="4">
        <v>925</v>
      </c>
      <c r="B930" s="6" t="str">
        <f>"00102835"</f>
        <v>00102835</v>
      </c>
    </row>
    <row r="931" spans="1:2">
      <c r="A931" s="4">
        <v>926</v>
      </c>
      <c r="B931" s="6" t="str">
        <f>"00103095"</f>
        <v>00103095</v>
      </c>
    </row>
    <row r="932" spans="1:2">
      <c r="A932" s="4">
        <v>927</v>
      </c>
      <c r="B932" s="6" t="str">
        <f>"00103144"</f>
        <v>00103144</v>
      </c>
    </row>
    <row r="933" spans="1:2">
      <c r="A933" s="4">
        <v>928</v>
      </c>
      <c r="B933" s="6" t="str">
        <f>"00103159"</f>
        <v>00103159</v>
      </c>
    </row>
    <row r="934" spans="1:2">
      <c r="A934" s="4">
        <v>929</v>
      </c>
      <c r="B934" s="6" t="str">
        <f>"00103214"</f>
        <v>00103214</v>
      </c>
    </row>
    <row r="935" spans="1:2">
      <c r="A935" s="4">
        <v>930</v>
      </c>
      <c r="B935" s="6" t="str">
        <f>"00103328"</f>
        <v>00103328</v>
      </c>
    </row>
    <row r="936" spans="1:2">
      <c r="A936" s="4">
        <v>931</v>
      </c>
      <c r="B936" s="6" t="str">
        <f>"00103422"</f>
        <v>00103422</v>
      </c>
    </row>
    <row r="937" spans="1:2">
      <c r="A937" s="4">
        <v>932</v>
      </c>
      <c r="B937" s="6" t="str">
        <f>"00103432"</f>
        <v>00103432</v>
      </c>
    </row>
    <row r="938" spans="1:2">
      <c r="A938" s="4">
        <v>933</v>
      </c>
      <c r="B938" s="6" t="str">
        <f>"00103459"</f>
        <v>00103459</v>
      </c>
    </row>
    <row r="939" spans="1:2">
      <c r="A939" s="4">
        <v>934</v>
      </c>
      <c r="B939" s="6" t="str">
        <f>"00103507"</f>
        <v>00103507</v>
      </c>
    </row>
    <row r="940" spans="1:2">
      <c r="A940" s="4">
        <v>935</v>
      </c>
      <c r="B940" s="6" t="str">
        <f>"00103643"</f>
        <v>00103643</v>
      </c>
    </row>
    <row r="941" spans="1:2">
      <c r="A941" s="4">
        <v>936</v>
      </c>
      <c r="B941" s="6" t="str">
        <f>"00103711"</f>
        <v>00103711</v>
      </c>
    </row>
    <row r="942" spans="1:2">
      <c r="A942" s="4">
        <v>937</v>
      </c>
      <c r="B942" s="6" t="str">
        <f>"00103729"</f>
        <v>00103729</v>
      </c>
    </row>
    <row r="943" spans="1:2">
      <c r="A943" s="4">
        <v>938</v>
      </c>
      <c r="B943" s="6" t="str">
        <f>"00104324"</f>
        <v>00104324</v>
      </c>
    </row>
    <row r="944" spans="1:2">
      <c r="A944" s="4">
        <v>939</v>
      </c>
      <c r="B944" s="6" t="str">
        <f>"00104452"</f>
        <v>00104452</v>
      </c>
    </row>
    <row r="945" spans="1:2">
      <c r="A945" s="4">
        <v>940</v>
      </c>
      <c r="B945" s="6" t="str">
        <f>"00105549"</f>
        <v>00105549</v>
      </c>
    </row>
    <row r="946" spans="1:2">
      <c r="A946" s="4">
        <v>941</v>
      </c>
      <c r="B946" s="6" t="str">
        <f>"00106879"</f>
        <v>00106879</v>
      </c>
    </row>
    <row r="947" spans="1:2">
      <c r="A947" s="4">
        <v>942</v>
      </c>
      <c r="B947" s="6" t="str">
        <f>"00107181"</f>
        <v>00107181</v>
      </c>
    </row>
    <row r="948" spans="1:2">
      <c r="A948" s="4">
        <v>943</v>
      </c>
      <c r="B948" s="6" t="str">
        <f>"00107469"</f>
        <v>00107469</v>
      </c>
    </row>
    <row r="949" spans="1:2">
      <c r="A949" s="4">
        <v>944</v>
      </c>
      <c r="B949" s="6" t="str">
        <f>"00107493"</f>
        <v>00107493</v>
      </c>
    </row>
    <row r="950" spans="1:2">
      <c r="A950" s="4">
        <v>945</v>
      </c>
      <c r="B950" s="6" t="str">
        <f>"00108064"</f>
        <v>00108064</v>
      </c>
    </row>
    <row r="951" spans="1:2">
      <c r="A951" s="4">
        <v>946</v>
      </c>
      <c r="B951" s="6" t="str">
        <f>"00108263"</f>
        <v>00108263</v>
      </c>
    </row>
    <row r="952" spans="1:2">
      <c r="A952" s="4">
        <v>947</v>
      </c>
      <c r="B952" s="6" t="str">
        <f>"00108287"</f>
        <v>00108287</v>
      </c>
    </row>
    <row r="953" spans="1:2">
      <c r="A953" s="4">
        <v>948</v>
      </c>
      <c r="B953" s="6" t="str">
        <f>"00108558"</f>
        <v>00108558</v>
      </c>
    </row>
    <row r="954" spans="1:2">
      <c r="A954" s="4">
        <v>949</v>
      </c>
      <c r="B954" s="6" t="str">
        <f>"00109255"</f>
        <v>00109255</v>
      </c>
    </row>
    <row r="955" spans="1:2">
      <c r="A955" s="4">
        <v>950</v>
      </c>
      <c r="B955" s="6" t="str">
        <f>"00109301"</f>
        <v>00109301</v>
      </c>
    </row>
    <row r="956" spans="1:2">
      <c r="A956" s="4">
        <v>951</v>
      </c>
      <c r="B956" s="6" t="str">
        <f>"00109408"</f>
        <v>00109408</v>
      </c>
    </row>
    <row r="957" spans="1:2">
      <c r="A957" s="4">
        <v>952</v>
      </c>
      <c r="B957" s="6" t="str">
        <f>"00110330"</f>
        <v>00110330</v>
      </c>
    </row>
    <row r="958" spans="1:2">
      <c r="A958" s="4">
        <v>953</v>
      </c>
      <c r="B958" s="6" t="str">
        <f>"00110406"</f>
        <v>00110406</v>
      </c>
    </row>
    <row r="959" spans="1:2">
      <c r="A959" s="4">
        <v>954</v>
      </c>
      <c r="B959" s="6" t="str">
        <f>"00110639"</f>
        <v>00110639</v>
      </c>
    </row>
    <row r="960" spans="1:2">
      <c r="A960" s="4">
        <v>955</v>
      </c>
      <c r="B960" s="6" t="str">
        <f>"00111372"</f>
        <v>00111372</v>
      </c>
    </row>
    <row r="961" spans="1:2">
      <c r="A961" s="4">
        <v>956</v>
      </c>
      <c r="B961" s="6" t="str">
        <f>"00111505"</f>
        <v>00111505</v>
      </c>
    </row>
    <row r="962" spans="1:2">
      <c r="A962" s="4">
        <v>957</v>
      </c>
      <c r="B962" s="6" t="str">
        <f>"00111634"</f>
        <v>00111634</v>
      </c>
    </row>
    <row r="963" spans="1:2">
      <c r="A963" s="4">
        <v>958</v>
      </c>
      <c r="B963" s="6" t="str">
        <f>"00111829"</f>
        <v>00111829</v>
      </c>
    </row>
    <row r="964" spans="1:2">
      <c r="A964" s="4">
        <v>959</v>
      </c>
      <c r="B964" s="6" t="str">
        <f>"00111862"</f>
        <v>00111862</v>
      </c>
    </row>
    <row r="965" spans="1:2">
      <c r="A965" s="4">
        <v>960</v>
      </c>
      <c r="B965" s="6" t="str">
        <f>"00112814"</f>
        <v>00112814</v>
      </c>
    </row>
    <row r="966" spans="1:2">
      <c r="A966" s="4">
        <v>961</v>
      </c>
      <c r="B966" s="6" t="str">
        <f>"00113007"</f>
        <v>00113007</v>
      </c>
    </row>
    <row r="967" spans="1:2">
      <c r="A967" s="4">
        <v>962</v>
      </c>
      <c r="B967" s="6" t="str">
        <f>"00113338"</f>
        <v>00113338</v>
      </c>
    </row>
    <row r="968" spans="1:2">
      <c r="A968" s="4">
        <v>963</v>
      </c>
      <c r="B968" s="6" t="str">
        <f>"00113394"</f>
        <v>00113394</v>
      </c>
    </row>
    <row r="969" spans="1:2">
      <c r="A969" s="4">
        <v>964</v>
      </c>
      <c r="B969" s="6" t="str">
        <f>"00113402"</f>
        <v>00113402</v>
      </c>
    </row>
    <row r="970" spans="1:2">
      <c r="A970" s="4">
        <v>965</v>
      </c>
      <c r="B970" s="6" t="str">
        <f>"00113769"</f>
        <v>00113769</v>
      </c>
    </row>
    <row r="971" spans="1:2">
      <c r="A971" s="4">
        <v>966</v>
      </c>
      <c r="B971" s="6" t="str">
        <f>"00114726"</f>
        <v>00114726</v>
      </c>
    </row>
    <row r="972" spans="1:2">
      <c r="A972" s="4">
        <v>967</v>
      </c>
      <c r="B972" s="6" t="str">
        <f>"00115110"</f>
        <v>00115110</v>
      </c>
    </row>
    <row r="973" spans="1:2">
      <c r="A973" s="4">
        <v>968</v>
      </c>
      <c r="B973" s="6" t="str">
        <f>"00115478"</f>
        <v>00115478</v>
      </c>
    </row>
    <row r="974" spans="1:2">
      <c r="A974" s="4">
        <v>969</v>
      </c>
      <c r="B974" s="6" t="str">
        <f>"00116429"</f>
        <v>00116429</v>
      </c>
    </row>
    <row r="975" spans="1:2">
      <c r="A975" s="4">
        <v>970</v>
      </c>
      <c r="B975" s="6" t="str">
        <f>"00116445"</f>
        <v>00116445</v>
      </c>
    </row>
    <row r="976" spans="1:2">
      <c r="A976" s="4">
        <v>971</v>
      </c>
      <c r="B976" s="6" t="str">
        <f>"00117223"</f>
        <v>00117223</v>
      </c>
    </row>
    <row r="977" spans="1:2">
      <c r="A977" s="4">
        <v>972</v>
      </c>
      <c r="B977" s="6" t="str">
        <f>"00117385"</f>
        <v>00117385</v>
      </c>
    </row>
    <row r="978" spans="1:2">
      <c r="A978" s="4">
        <v>973</v>
      </c>
      <c r="B978" s="6" t="str">
        <f>"00118256"</f>
        <v>00118256</v>
      </c>
    </row>
    <row r="979" spans="1:2">
      <c r="A979" s="4">
        <v>974</v>
      </c>
      <c r="B979" s="6" t="str">
        <f>"00119111"</f>
        <v>00119111</v>
      </c>
    </row>
    <row r="980" spans="1:2">
      <c r="A980" s="4">
        <v>975</v>
      </c>
      <c r="B980" s="6" t="str">
        <f>"00119282"</f>
        <v>00119282</v>
      </c>
    </row>
    <row r="981" spans="1:2">
      <c r="A981" s="4">
        <v>976</v>
      </c>
      <c r="B981" s="6" t="str">
        <f>"00119461"</f>
        <v>00119461</v>
      </c>
    </row>
    <row r="982" spans="1:2">
      <c r="A982" s="4">
        <v>977</v>
      </c>
      <c r="B982" s="6" t="str">
        <f>"00119719"</f>
        <v>00119719</v>
      </c>
    </row>
    <row r="983" spans="1:2">
      <c r="A983" s="4">
        <v>978</v>
      </c>
      <c r="B983" s="6" t="str">
        <f>"00119971"</f>
        <v>00119971</v>
      </c>
    </row>
    <row r="984" spans="1:2">
      <c r="A984" s="4">
        <v>979</v>
      </c>
      <c r="B984" s="6" t="str">
        <f>"00120782"</f>
        <v>00120782</v>
      </c>
    </row>
    <row r="985" spans="1:2">
      <c r="A985" s="4">
        <v>980</v>
      </c>
      <c r="B985" s="6" t="str">
        <f>"00122356"</f>
        <v>00122356</v>
      </c>
    </row>
    <row r="986" spans="1:2">
      <c r="A986" s="4">
        <v>981</v>
      </c>
      <c r="B986" s="6" t="str">
        <f>"00123184"</f>
        <v>00123184</v>
      </c>
    </row>
    <row r="987" spans="1:2">
      <c r="A987" s="4">
        <v>982</v>
      </c>
      <c r="B987" s="6" t="str">
        <f>"00123840"</f>
        <v>00123840</v>
      </c>
    </row>
    <row r="988" spans="1:2">
      <c r="A988" s="4">
        <v>983</v>
      </c>
      <c r="B988" s="6" t="str">
        <f>"00124961"</f>
        <v>00124961</v>
      </c>
    </row>
    <row r="989" spans="1:2">
      <c r="A989" s="4">
        <v>984</v>
      </c>
      <c r="B989" s="6" t="str">
        <f>"00125370"</f>
        <v>00125370</v>
      </c>
    </row>
    <row r="990" spans="1:2">
      <c r="A990" s="4">
        <v>985</v>
      </c>
      <c r="B990" s="6" t="str">
        <f>"00127058"</f>
        <v>00127058</v>
      </c>
    </row>
    <row r="991" spans="1:2">
      <c r="A991" s="4">
        <v>986</v>
      </c>
      <c r="B991" s="6" t="str">
        <f>"00128272"</f>
        <v>00128272</v>
      </c>
    </row>
    <row r="992" spans="1:2">
      <c r="A992" s="4">
        <v>987</v>
      </c>
      <c r="B992" s="6" t="str">
        <f>"00128428"</f>
        <v>00128428</v>
      </c>
    </row>
    <row r="993" spans="1:2">
      <c r="A993" s="4">
        <v>988</v>
      </c>
      <c r="B993" s="6" t="str">
        <f>"00128631"</f>
        <v>00128631</v>
      </c>
    </row>
    <row r="994" spans="1:2">
      <c r="A994" s="4">
        <v>989</v>
      </c>
      <c r="B994" s="6" t="str">
        <f>"00128716"</f>
        <v>00128716</v>
      </c>
    </row>
    <row r="995" spans="1:2">
      <c r="A995" s="4">
        <v>990</v>
      </c>
      <c r="B995" s="6" t="str">
        <f>"00128722"</f>
        <v>00128722</v>
      </c>
    </row>
    <row r="996" spans="1:2">
      <c r="A996" s="4">
        <v>991</v>
      </c>
      <c r="B996" s="6" t="str">
        <f>"00129932"</f>
        <v>00129932</v>
      </c>
    </row>
    <row r="997" spans="1:2">
      <c r="A997" s="4">
        <v>992</v>
      </c>
      <c r="B997" s="6" t="str">
        <f>"00129940"</f>
        <v>00129940</v>
      </c>
    </row>
    <row r="998" spans="1:2">
      <c r="A998" s="4">
        <v>993</v>
      </c>
      <c r="B998" s="6" t="str">
        <f>"00131599"</f>
        <v>00131599</v>
      </c>
    </row>
    <row r="999" spans="1:2">
      <c r="A999" s="4">
        <v>994</v>
      </c>
      <c r="B999" s="6" t="str">
        <f>"00132590"</f>
        <v>00132590</v>
      </c>
    </row>
    <row r="1000" spans="1:2">
      <c r="A1000" s="4">
        <v>995</v>
      </c>
      <c r="B1000" s="6" t="str">
        <f>"00134768"</f>
        <v>00134768</v>
      </c>
    </row>
    <row r="1001" spans="1:2">
      <c r="A1001" s="4">
        <v>996</v>
      </c>
      <c r="B1001" s="6" t="str">
        <f>"00137192"</f>
        <v>00137192</v>
      </c>
    </row>
    <row r="1002" spans="1:2">
      <c r="A1002" s="4">
        <v>997</v>
      </c>
      <c r="B1002" s="6" t="str">
        <f>"00137810"</f>
        <v>00137810</v>
      </c>
    </row>
    <row r="1003" spans="1:2">
      <c r="A1003" s="4">
        <v>998</v>
      </c>
      <c r="B1003" s="6" t="str">
        <f>"00138153"</f>
        <v>00138153</v>
      </c>
    </row>
    <row r="1004" spans="1:2">
      <c r="A1004" s="4">
        <v>999</v>
      </c>
      <c r="B1004" s="6" t="str">
        <f>"00138249"</f>
        <v>00138249</v>
      </c>
    </row>
    <row r="1005" spans="1:2">
      <c r="A1005" s="4">
        <v>1000</v>
      </c>
      <c r="B1005" s="6" t="str">
        <f>"00138257"</f>
        <v>00138257</v>
      </c>
    </row>
    <row r="1006" spans="1:2">
      <c r="A1006" s="4">
        <v>1001</v>
      </c>
      <c r="B1006" s="6" t="str">
        <f>"00138386"</f>
        <v>00138386</v>
      </c>
    </row>
    <row r="1007" spans="1:2">
      <c r="A1007" s="4">
        <v>1002</v>
      </c>
      <c r="B1007" s="6" t="str">
        <f>"00138449"</f>
        <v>00138449</v>
      </c>
    </row>
    <row r="1008" spans="1:2">
      <c r="A1008" s="4">
        <v>1003</v>
      </c>
      <c r="B1008" s="6" t="str">
        <f>"00140019"</f>
        <v>00140019</v>
      </c>
    </row>
    <row r="1009" spans="1:2">
      <c r="A1009" s="4">
        <v>1004</v>
      </c>
      <c r="B1009" s="6" t="str">
        <f>"00140134"</f>
        <v>00140134</v>
      </c>
    </row>
    <row r="1010" spans="1:2">
      <c r="A1010" s="4">
        <v>1005</v>
      </c>
      <c r="B1010" s="6" t="str">
        <f>"00140190"</f>
        <v>00140190</v>
      </c>
    </row>
    <row r="1011" spans="1:2">
      <c r="A1011" s="4">
        <v>1006</v>
      </c>
      <c r="B1011" s="6" t="str">
        <f>"00140309"</f>
        <v>00140309</v>
      </c>
    </row>
    <row r="1012" spans="1:2">
      <c r="A1012" s="4">
        <v>1007</v>
      </c>
      <c r="B1012" s="6" t="str">
        <f>"00140404"</f>
        <v>00140404</v>
      </c>
    </row>
    <row r="1013" spans="1:2">
      <c r="A1013" s="4">
        <v>1008</v>
      </c>
      <c r="B1013" s="6" t="str">
        <f>"00140455"</f>
        <v>00140455</v>
      </c>
    </row>
    <row r="1014" spans="1:2">
      <c r="A1014" s="4">
        <v>1009</v>
      </c>
      <c r="B1014" s="6" t="str">
        <f>"00140531"</f>
        <v>00140531</v>
      </c>
    </row>
    <row r="1015" spans="1:2">
      <c r="A1015" s="4">
        <v>1010</v>
      </c>
      <c r="B1015" s="6" t="str">
        <f>"00140927"</f>
        <v>00140927</v>
      </c>
    </row>
    <row r="1016" spans="1:2">
      <c r="A1016" s="4">
        <v>1011</v>
      </c>
      <c r="B1016" s="6" t="str">
        <f>"00141029"</f>
        <v>00141029</v>
      </c>
    </row>
    <row r="1017" spans="1:2">
      <c r="A1017" s="4">
        <v>1012</v>
      </c>
      <c r="B1017" s="6" t="str">
        <f>"00141085"</f>
        <v>00141085</v>
      </c>
    </row>
    <row r="1018" spans="1:2">
      <c r="A1018" s="4">
        <v>1013</v>
      </c>
      <c r="B1018" s="6" t="str">
        <f>"00141157"</f>
        <v>00141157</v>
      </c>
    </row>
    <row r="1019" spans="1:2">
      <c r="A1019" s="4">
        <v>1014</v>
      </c>
      <c r="B1019" s="6" t="str">
        <f>"00141184"</f>
        <v>00141184</v>
      </c>
    </row>
    <row r="1020" spans="1:2">
      <c r="A1020" s="4">
        <v>1015</v>
      </c>
      <c r="B1020" s="6" t="str">
        <f>"00141294"</f>
        <v>00141294</v>
      </c>
    </row>
    <row r="1021" spans="1:2">
      <c r="A1021" s="4">
        <v>1016</v>
      </c>
      <c r="B1021" s="6" t="str">
        <f>"00141403"</f>
        <v>00141403</v>
      </c>
    </row>
    <row r="1022" spans="1:2">
      <c r="A1022" s="4">
        <v>1017</v>
      </c>
      <c r="B1022" s="6" t="str">
        <f>"00141531"</f>
        <v>00141531</v>
      </c>
    </row>
    <row r="1023" spans="1:2">
      <c r="A1023" s="4">
        <v>1018</v>
      </c>
      <c r="B1023" s="6" t="str">
        <f>"00141740"</f>
        <v>00141740</v>
      </c>
    </row>
    <row r="1024" spans="1:2">
      <c r="A1024" s="4">
        <v>1019</v>
      </c>
      <c r="B1024" s="6" t="str">
        <f>"00141745"</f>
        <v>00141745</v>
      </c>
    </row>
    <row r="1025" spans="1:2">
      <c r="A1025" s="4">
        <v>1020</v>
      </c>
      <c r="B1025" s="6" t="str">
        <f>"00141881"</f>
        <v>00141881</v>
      </c>
    </row>
    <row r="1026" spans="1:2">
      <c r="A1026" s="4">
        <v>1021</v>
      </c>
      <c r="B1026" s="6" t="str">
        <f>"00141962"</f>
        <v>00141962</v>
      </c>
    </row>
    <row r="1027" spans="1:2">
      <c r="A1027" s="4">
        <v>1022</v>
      </c>
      <c r="B1027" s="6" t="str">
        <f>"00141984"</f>
        <v>00141984</v>
      </c>
    </row>
    <row r="1028" spans="1:2">
      <c r="A1028" s="4">
        <v>1023</v>
      </c>
      <c r="B1028" s="6" t="str">
        <f>"00142225"</f>
        <v>00142225</v>
      </c>
    </row>
    <row r="1029" spans="1:2">
      <c r="A1029" s="4">
        <v>1024</v>
      </c>
      <c r="B1029" s="6" t="str">
        <f>"00142455"</f>
        <v>00142455</v>
      </c>
    </row>
    <row r="1030" spans="1:2">
      <c r="A1030" s="4">
        <v>1025</v>
      </c>
      <c r="B1030" s="6" t="str">
        <f>"00142965"</f>
        <v>00142965</v>
      </c>
    </row>
    <row r="1031" spans="1:2">
      <c r="A1031" s="4">
        <v>1026</v>
      </c>
      <c r="B1031" s="6" t="str">
        <f>"00143034"</f>
        <v>00143034</v>
      </c>
    </row>
    <row r="1032" spans="1:2">
      <c r="A1032" s="4">
        <v>1027</v>
      </c>
      <c r="B1032" s="6" t="str">
        <f>"00143182"</f>
        <v>00143182</v>
      </c>
    </row>
    <row r="1033" spans="1:2">
      <c r="A1033" s="4">
        <v>1028</v>
      </c>
      <c r="B1033" s="6" t="str">
        <f>"00143232"</f>
        <v>00143232</v>
      </c>
    </row>
    <row r="1034" spans="1:2">
      <c r="A1034" s="4">
        <v>1029</v>
      </c>
      <c r="B1034" s="6" t="str">
        <f>"00143316"</f>
        <v>00143316</v>
      </c>
    </row>
    <row r="1035" spans="1:2">
      <c r="A1035" s="4">
        <v>1030</v>
      </c>
      <c r="B1035" s="6" t="str">
        <f>"00143522"</f>
        <v>00143522</v>
      </c>
    </row>
    <row r="1036" spans="1:2">
      <c r="A1036" s="4">
        <v>1031</v>
      </c>
      <c r="B1036" s="6" t="str">
        <f>"00143716"</f>
        <v>00143716</v>
      </c>
    </row>
    <row r="1037" spans="1:2">
      <c r="A1037" s="4">
        <v>1032</v>
      </c>
      <c r="B1037" s="6" t="str">
        <f>"00143920"</f>
        <v>00143920</v>
      </c>
    </row>
    <row r="1038" spans="1:2">
      <c r="A1038" s="4">
        <v>1033</v>
      </c>
      <c r="B1038" s="6" t="str">
        <f>"00144035"</f>
        <v>00144035</v>
      </c>
    </row>
    <row r="1039" spans="1:2">
      <c r="A1039" s="4">
        <v>1034</v>
      </c>
      <c r="B1039" s="6" t="str">
        <f>"00144244"</f>
        <v>00144244</v>
      </c>
    </row>
    <row r="1040" spans="1:2">
      <c r="A1040" s="4">
        <v>1035</v>
      </c>
      <c r="B1040" s="6" t="str">
        <f>"00144311"</f>
        <v>00144311</v>
      </c>
    </row>
    <row r="1041" spans="1:2">
      <c r="A1041" s="4">
        <v>1036</v>
      </c>
      <c r="B1041" s="6" t="str">
        <f>"00144384"</f>
        <v>00144384</v>
      </c>
    </row>
    <row r="1042" spans="1:2">
      <c r="A1042" s="4">
        <v>1037</v>
      </c>
      <c r="B1042" s="6" t="str">
        <f>"00144390"</f>
        <v>00144390</v>
      </c>
    </row>
    <row r="1043" spans="1:2">
      <c r="A1043" s="4">
        <v>1038</v>
      </c>
      <c r="B1043" s="6" t="str">
        <f>"00144392"</f>
        <v>00144392</v>
      </c>
    </row>
    <row r="1044" spans="1:2">
      <c r="A1044" s="4">
        <v>1039</v>
      </c>
      <c r="B1044" s="6" t="str">
        <f>"00144394"</f>
        <v>00144394</v>
      </c>
    </row>
    <row r="1045" spans="1:2">
      <c r="A1045" s="4">
        <v>1040</v>
      </c>
      <c r="B1045" s="6" t="str">
        <f>"00144527"</f>
        <v>00144527</v>
      </c>
    </row>
    <row r="1046" spans="1:2">
      <c r="A1046" s="4">
        <v>1041</v>
      </c>
      <c r="B1046" s="6" t="str">
        <f>"00144542"</f>
        <v>00144542</v>
      </c>
    </row>
    <row r="1047" spans="1:2">
      <c r="A1047" s="4">
        <v>1042</v>
      </c>
      <c r="B1047" s="6" t="str">
        <f>"00144558"</f>
        <v>00144558</v>
      </c>
    </row>
    <row r="1048" spans="1:2">
      <c r="A1048" s="4">
        <v>1043</v>
      </c>
      <c r="B1048" s="6" t="str">
        <f>"00144846"</f>
        <v>00144846</v>
      </c>
    </row>
    <row r="1049" spans="1:2">
      <c r="A1049" s="4">
        <v>1044</v>
      </c>
      <c r="B1049" s="6" t="str">
        <f>"00144938"</f>
        <v>00144938</v>
      </c>
    </row>
    <row r="1050" spans="1:2">
      <c r="A1050" s="4">
        <v>1045</v>
      </c>
      <c r="B1050" s="6" t="str">
        <f>"00145053"</f>
        <v>00145053</v>
      </c>
    </row>
    <row r="1051" spans="1:2">
      <c r="A1051" s="4">
        <v>1046</v>
      </c>
      <c r="B1051" s="6" t="str">
        <f>"00145309"</f>
        <v>00145309</v>
      </c>
    </row>
    <row r="1052" spans="1:2">
      <c r="A1052" s="4">
        <v>1047</v>
      </c>
      <c r="B1052" s="6" t="str">
        <f>"00145566"</f>
        <v>00145566</v>
      </c>
    </row>
    <row r="1053" spans="1:2">
      <c r="A1053" s="4">
        <v>1048</v>
      </c>
      <c r="B1053" s="6" t="str">
        <f>"00146020"</f>
        <v>00146020</v>
      </c>
    </row>
    <row r="1054" spans="1:2">
      <c r="A1054" s="4">
        <v>1049</v>
      </c>
      <c r="B1054" s="6" t="str">
        <f>"00146084"</f>
        <v>00146084</v>
      </c>
    </row>
    <row r="1055" spans="1:2">
      <c r="A1055" s="4">
        <v>1050</v>
      </c>
      <c r="B1055" s="6" t="str">
        <f>"00146272"</f>
        <v>00146272</v>
      </c>
    </row>
    <row r="1056" spans="1:2">
      <c r="A1056" s="4">
        <v>1051</v>
      </c>
      <c r="B1056" s="6" t="str">
        <f>"00146337"</f>
        <v>00146337</v>
      </c>
    </row>
    <row r="1057" spans="1:2">
      <c r="A1057" s="4">
        <v>1052</v>
      </c>
      <c r="B1057" s="6" t="str">
        <f>"00146361"</f>
        <v>00146361</v>
      </c>
    </row>
    <row r="1058" spans="1:2">
      <c r="A1058" s="4">
        <v>1053</v>
      </c>
      <c r="B1058" s="6" t="str">
        <f>"00146557"</f>
        <v>00146557</v>
      </c>
    </row>
    <row r="1059" spans="1:2">
      <c r="A1059" s="4">
        <v>1054</v>
      </c>
      <c r="B1059" s="6" t="str">
        <f>"00146650"</f>
        <v>00146650</v>
      </c>
    </row>
    <row r="1060" spans="1:2">
      <c r="A1060" s="4">
        <v>1055</v>
      </c>
      <c r="B1060" s="6" t="str">
        <f>"00146670"</f>
        <v>00146670</v>
      </c>
    </row>
    <row r="1061" spans="1:2">
      <c r="A1061" s="4">
        <v>1056</v>
      </c>
      <c r="B1061" s="6" t="str">
        <f>"00146743"</f>
        <v>00146743</v>
      </c>
    </row>
    <row r="1062" spans="1:2">
      <c r="A1062" s="4">
        <v>1057</v>
      </c>
      <c r="B1062" s="6" t="str">
        <f>"00146791"</f>
        <v>00146791</v>
      </c>
    </row>
    <row r="1063" spans="1:2">
      <c r="A1063" s="4">
        <v>1058</v>
      </c>
      <c r="B1063" s="6" t="str">
        <f>"00146955"</f>
        <v>00146955</v>
      </c>
    </row>
    <row r="1064" spans="1:2">
      <c r="A1064" s="4">
        <v>1059</v>
      </c>
      <c r="B1064" s="6" t="str">
        <f>"00147079"</f>
        <v>00147079</v>
      </c>
    </row>
    <row r="1065" spans="1:2">
      <c r="A1065" s="4">
        <v>1060</v>
      </c>
      <c r="B1065" s="6" t="str">
        <f>"00147111"</f>
        <v>00147111</v>
      </c>
    </row>
    <row r="1066" spans="1:2">
      <c r="A1066" s="4">
        <v>1061</v>
      </c>
      <c r="B1066" s="6" t="str">
        <f>"00147234"</f>
        <v>00147234</v>
      </c>
    </row>
    <row r="1067" spans="1:2">
      <c r="A1067" s="4">
        <v>1062</v>
      </c>
      <c r="B1067" s="6" t="str">
        <f>"00147317"</f>
        <v>00147317</v>
      </c>
    </row>
    <row r="1068" spans="1:2">
      <c r="A1068" s="4">
        <v>1063</v>
      </c>
      <c r="B1068" s="6" t="str">
        <f>"00147374"</f>
        <v>00147374</v>
      </c>
    </row>
    <row r="1069" spans="1:2">
      <c r="A1069" s="4">
        <v>1064</v>
      </c>
      <c r="B1069" s="6" t="str">
        <f>"00147378"</f>
        <v>00147378</v>
      </c>
    </row>
    <row r="1070" spans="1:2">
      <c r="A1070" s="4">
        <v>1065</v>
      </c>
      <c r="B1070" s="6" t="str">
        <f>"00147395"</f>
        <v>00147395</v>
      </c>
    </row>
    <row r="1071" spans="1:2">
      <c r="A1071" s="4">
        <v>1066</v>
      </c>
      <c r="B1071" s="6" t="str">
        <f>"00147585"</f>
        <v>00147585</v>
      </c>
    </row>
    <row r="1072" spans="1:2">
      <c r="A1072" s="4">
        <v>1067</v>
      </c>
      <c r="B1072" s="6" t="str">
        <f>"00147673"</f>
        <v>00147673</v>
      </c>
    </row>
    <row r="1073" spans="1:2">
      <c r="A1073" s="4">
        <v>1068</v>
      </c>
      <c r="B1073" s="6" t="str">
        <f>"00147761"</f>
        <v>00147761</v>
      </c>
    </row>
    <row r="1074" spans="1:2">
      <c r="A1074" s="4">
        <v>1069</v>
      </c>
      <c r="B1074" s="6" t="str">
        <f>"00147820"</f>
        <v>00147820</v>
      </c>
    </row>
    <row r="1075" spans="1:2">
      <c r="A1075" s="4">
        <v>1070</v>
      </c>
      <c r="B1075" s="6" t="str">
        <f>"00147834"</f>
        <v>00147834</v>
      </c>
    </row>
    <row r="1076" spans="1:2">
      <c r="A1076" s="4">
        <v>1071</v>
      </c>
      <c r="B1076" s="6" t="str">
        <f>"00147847"</f>
        <v>00147847</v>
      </c>
    </row>
    <row r="1077" spans="1:2">
      <c r="A1077" s="4">
        <v>1072</v>
      </c>
      <c r="B1077" s="6" t="str">
        <f>"00147905"</f>
        <v>00147905</v>
      </c>
    </row>
    <row r="1078" spans="1:2">
      <c r="A1078" s="4">
        <v>1073</v>
      </c>
      <c r="B1078" s="6" t="str">
        <f>"00148074"</f>
        <v>00148074</v>
      </c>
    </row>
    <row r="1079" spans="1:2">
      <c r="A1079" s="4">
        <v>1074</v>
      </c>
      <c r="B1079" s="6" t="str">
        <f>"00148311"</f>
        <v>00148311</v>
      </c>
    </row>
    <row r="1080" spans="1:2">
      <c r="A1080" s="4">
        <v>1075</v>
      </c>
      <c r="B1080" s="6" t="str">
        <f>"00148345"</f>
        <v>00148345</v>
      </c>
    </row>
    <row r="1081" spans="1:2">
      <c r="A1081" s="4">
        <v>1076</v>
      </c>
      <c r="B1081" s="6" t="str">
        <f>"00148361"</f>
        <v>00148361</v>
      </c>
    </row>
    <row r="1082" spans="1:2">
      <c r="A1082" s="4">
        <v>1077</v>
      </c>
      <c r="B1082" s="6" t="str">
        <f>"00148489"</f>
        <v>00148489</v>
      </c>
    </row>
    <row r="1083" spans="1:2">
      <c r="A1083" s="4">
        <v>1078</v>
      </c>
      <c r="B1083" s="6" t="str">
        <f>"00148718"</f>
        <v>00148718</v>
      </c>
    </row>
    <row r="1084" spans="1:2">
      <c r="A1084" s="4">
        <v>1079</v>
      </c>
      <c r="B1084" s="6" t="str">
        <f>"00148755"</f>
        <v>00148755</v>
      </c>
    </row>
    <row r="1085" spans="1:2">
      <c r="A1085" s="4">
        <v>1080</v>
      </c>
      <c r="B1085" s="6" t="str">
        <f>"00148764"</f>
        <v>00148764</v>
      </c>
    </row>
    <row r="1086" spans="1:2">
      <c r="A1086" s="4">
        <v>1081</v>
      </c>
      <c r="B1086" s="6" t="str">
        <f>"00148799"</f>
        <v>00148799</v>
      </c>
    </row>
    <row r="1087" spans="1:2">
      <c r="A1087" s="4">
        <v>1082</v>
      </c>
      <c r="B1087" s="6" t="str">
        <f>"00148876"</f>
        <v>00148876</v>
      </c>
    </row>
    <row r="1088" spans="1:2">
      <c r="A1088" s="4">
        <v>1083</v>
      </c>
      <c r="B1088" s="6" t="str">
        <f>"00148922"</f>
        <v>00148922</v>
      </c>
    </row>
    <row r="1089" spans="1:2">
      <c r="A1089" s="4">
        <v>1084</v>
      </c>
      <c r="B1089" s="6" t="str">
        <f>"00149146"</f>
        <v>00149146</v>
      </c>
    </row>
    <row r="1090" spans="1:2">
      <c r="A1090" s="4">
        <v>1085</v>
      </c>
      <c r="B1090" s="6" t="str">
        <f>"00149202"</f>
        <v>00149202</v>
      </c>
    </row>
    <row r="1091" spans="1:2">
      <c r="A1091" s="4">
        <v>1086</v>
      </c>
      <c r="B1091" s="6" t="str">
        <f>"00149297"</f>
        <v>00149297</v>
      </c>
    </row>
    <row r="1092" spans="1:2">
      <c r="A1092" s="4">
        <v>1087</v>
      </c>
      <c r="B1092" s="6" t="str">
        <f>"00149315"</f>
        <v>00149315</v>
      </c>
    </row>
    <row r="1093" spans="1:2">
      <c r="A1093" s="4">
        <v>1088</v>
      </c>
      <c r="B1093" s="6" t="str">
        <f>"00149359"</f>
        <v>00149359</v>
      </c>
    </row>
    <row r="1094" spans="1:2">
      <c r="A1094" s="4">
        <v>1089</v>
      </c>
      <c r="B1094" s="6" t="str">
        <f>"00149443"</f>
        <v>00149443</v>
      </c>
    </row>
    <row r="1095" spans="1:2">
      <c r="A1095" s="4">
        <v>1090</v>
      </c>
      <c r="B1095" s="6" t="str">
        <f>"00149580"</f>
        <v>00149580</v>
      </c>
    </row>
    <row r="1096" spans="1:2">
      <c r="A1096" s="4">
        <v>1091</v>
      </c>
      <c r="B1096" s="6" t="str">
        <f>"00149663"</f>
        <v>00149663</v>
      </c>
    </row>
    <row r="1097" spans="1:2">
      <c r="A1097" s="4">
        <v>1092</v>
      </c>
      <c r="B1097" s="6" t="str">
        <f>"00149677"</f>
        <v>00149677</v>
      </c>
    </row>
    <row r="1098" spans="1:2">
      <c r="A1098" s="4">
        <v>1093</v>
      </c>
      <c r="B1098" s="6" t="str">
        <f>"00149937"</f>
        <v>00149937</v>
      </c>
    </row>
    <row r="1099" spans="1:2">
      <c r="A1099" s="4">
        <v>1094</v>
      </c>
      <c r="B1099" s="6" t="str">
        <f>"00149976"</f>
        <v>00149976</v>
      </c>
    </row>
    <row r="1100" spans="1:2">
      <c r="A1100" s="4">
        <v>1095</v>
      </c>
      <c r="B1100" s="6" t="str">
        <f>"00149994"</f>
        <v>00149994</v>
      </c>
    </row>
    <row r="1101" spans="1:2">
      <c r="A1101" s="4">
        <v>1096</v>
      </c>
      <c r="B1101" s="6" t="str">
        <f>"00150080"</f>
        <v>00150080</v>
      </c>
    </row>
    <row r="1102" spans="1:2">
      <c r="A1102" s="4">
        <v>1097</v>
      </c>
      <c r="B1102" s="6" t="str">
        <f>"00150573"</f>
        <v>00150573</v>
      </c>
    </row>
    <row r="1103" spans="1:2">
      <c r="A1103" s="4">
        <v>1098</v>
      </c>
      <c r="B1103" s="6" t="str">
        <f>"00150669"</f>
        <v>00150669</v>
      </c>
    </row>
    <row r="1104" spans="1:2">
      <c r="A1104" s="4">
        <v>1099</v>
      </c>
      <c r="B1104" s="6" t="str">
        <f>"00150679"</f>
        <v>00150679</v>
      </c>
    </row>
    <row r="1105" spans="1:2">
      <c r="A1105" s="4">
        <v>1100</v>
      </c>
      <c r="B1105" s="6" t="str">
        <f>"00151003"</f>
        <v>00151003</v>
      </c>
    </row>
    <row r="1106" spans="1:2">
      <c r="A1106" s="4">
        <v>1101</v>
      </c>
      <c r="B1106" s="6" t="str">
        <f>"00151163"</f>
        <v>00151163</v>
      </c>
    </row>
    <row r="1107" spans="1:2">
      <c r="A1107" s="4">
        <v>1102</v>
      </c>
      <c r="B1107" s="6" t="str">
        <f>"00151398"</f>
        <v>00151398</v>
      </c>
    </row>
    <row r="1108" spans="1:2">
      <c r="A1108" s="4">
        <v>1103</v>
      </c>
      <c r="B1108" s="6" t="str">
        <f>"00151404"</f>
        <v>00151404</v>
      </c>
    </row>
    <row r="1109" spans="1:2">
      <c r="A1109" s="4">
        <v>1104</v>
      </c>
      <c r="B1109" s="6" t="str">
        <f>"00151429"</f>
        <v>00151429</v>
      </c>
    </row>
    <row r="1110" spans="1:2">
      <c r="A1110" s="4">
        <v>1105</v>
      </c>
      <c r="B1110" s="6" t="str">
        <f>"00151456"</f>
        <v>00151456</v>
      </c>
    </row>
    <row r="1111" spans="1:2">
      <c r="A1111" s="4">
        <v>1106</v>
      </c>
      <c r="B1111" s="6" t="str">
        <f>"00151498"</f>
        <v>00151498</v>
      </c>
    </row>
    <row r="1112" spans="1:2">
      <c r="A1112" s="4">
        <v>1107</v>
      </c>
      <c r="B1112" s="6" t="str">
        <f>"00151629"</f>
        <v>00151629</v>
      </c>
    </row>
    <row r="1113" spans="1:2">
      <c r="A1113" s="4">
        <v>1108</v>
      </c>
      <c r="B1113" s="6" t="str">
        <f>"00151720"</f>
        <v>00151720</v>
      </c>
    </row>
    <row r="1114" spans="1:2">
      <c r="A1114" s="4">
        <v>1109</v>
      </c>
      <c r="B1114" s="6" t="str">
        <f>"00151897"</f>
        <v>00151897</v>
      </c>
    </row>
    <row r="1115" spans="1:2">
      <c r="A1115" s="4">
        <v>1110</v>
      </c>
      <c r="B1115" s="6" t="str">
        <f>"00151964"</f>
        <v>00151964</v>
      </c>
    </row>
    <row r="1116" spans="1:2">
      <c r="A1116" s="4">
        <v>1111</v>
      </c>
      <c r="B1116" s="6" t="str">
        <f>"00152025"</f>
        <v>00152025</v>
      </c>
    </row>
    <row r="1117" spans="1:2">
      <c r="A1117" s="4">
        <v>1112</v>
      </c>
      <c r="B1117" s="6" t="str">
        <f>"00152226"</f>
        <v>00152226</v>
      </c>
    </row>
    <row r="1118" spans="1:2">
      <c r="A1118" s="4">
        <v>1113</v>
      </c>
      <c r="B1118" s="6" t="str">
        <f>"00152245"</f>
        <v>00152245</v>
      </c>
    </row>
    <row r="1119" spans="1:2">
      <c r="A1119" s="4">
        <v>1114</v>
      </c>
      <c r="B1119" s="6" t="str">
        <f>"00152347"</f>
        <v>00152347</v>
      </c>
    </row>
    <row r="1120" spans="1:2">
      <c r="A1120" s="4">
        <v>1115</v>
      </c>
      <c r="B1120" s="6" t="str">
        <f>"00152350"</f>
        <v>00152350</v>
      </c>
    </row>
    <row r="1121" spans="1:2">
      <c r="A1121" s="4">
        <v>1116</v>
      </c>
      <c r="B1121" s="6" t="str">
        <f>"00152429"</f>
        <v>00152429</v>
      </c>
    </row>
    <row r="1122" spans="1:2">
      <c r="A1122" s="4">
        <v>1117</v>
      </c>
      <c r="B1122" s="6" t="str">
        <f>"00152493"</f>
        <v>00152493</v>
      </c>
    </row>
    <row r="1123" spans="1:2">
      <c r="A1123" s="4">
        <v>1118</v>
      </c>
      <c r="B1123" s="6" t="str">
        <f>"00152557"</f>
        <v>00152557</v>
      </c>
    </row>
    <row r="1124" spans="1:2">
      <c r="A1124" s="4">
        <v>1119</v>
      </c>
      <c r="B1124" s="6" t="str">
        <f>"00152582"</f>
        <v>00152582</v>
      </c>
    </row>
    <row r="1125" spans="1:2">
      <c r="A1125" s="4">
        <v>1120</v>
      </c>
      <c r="B1125" s="6" t="str">
        <f>"00152744"</f>
        <v>00152744</v>
      </c>
    </row>
    <row r="1126" spans="1:2">
      <c r="A1126" s="4">
        <v>1121</v>
      </c>
      <c r="B1126" s="6" t="str">
        <f>"00152772"</f>
        <v>00152772</v>
      </c>
    </row>
    <row r="1127" spans="1:2">
      <c r="A1127" s="4">
        <v>1122</v>
      </c>
      <c r="B1127" s="6" t="str">
        <f>"00152996"</f>
        <v>00152996</v>
      </c>
    </row>
    <row r="1128" spans="1:2">
      <c r="A1128" s="4">
        <v>1123</v>
      </c>
      <c r="B1128" s="6" t="str">
        <f>"00153141"</f>
        <v>00153141</v>
      </c>
    </row>
    <row r="1129" spans="1:2">
      <c r="A1129" s="4">
        <v>1124</v>
      </c>
      <c r="B1129" s="6" t="str">
        <f>"00153176"</f>
        <v>00153176</v>
      </c>
    </row>
    <row r="1130" spans="1:2">
      <c r="A1130" s="4">
        <v>1125</v>
      </c>
      <c r="B1130" s="6" t="str">
        <f>"00153249"</f>
        <v>00153249</v>
      </c>
    </row>
    <row r="1131" spans="1:2">
      <c r="A1131" s="4">
        <v>1126</v>
      </c>
      <c r="B1131" s="6" t="str">
        <f>"00153379"</f>
        <v>00153379</v>
      </c>
    </row>
    <row r="1132" spans="1:2">
      <c r="A1132" s="4">
        <v>1127</v>
      </c>
      <c r="B1132" s="6" t="str">
        <f>"00153462"</f>
        <v>00153462</v>
      </c>
    </row>
    <row r="1133" spans="1:2">
      <c r="A1133" s="4">
        <v>1128</v>
      </c>
      <c r="B1133" s="6" t="str">
        <f>"00153565"</f>
        <v>00153565</v>
      </c>
    </row>
    <row r="1134" spans="1:2">
      <c r="A1134" s="4">
        <v>1129</v>
      </c>
      <c r="B1134" s="6" t="str">
        <f>"00153643"</f>
        <v>00153643</v>
      </c>
    </row>
    <row r="1135" spans="1:2">
      <c r="A1135" s="4">
        <v>1130</v>
      </c>
      <c r="B1135" s="6" t="str">
        <f>"00153911"</f>
        <v>00153911</v>
      </c>
    </row>
    <row r="1136" spans="1:2">
      <c r="A1136" s="4">
        <v>1131</v>
      </c>
      <c r="B1136" s="6" t="str">
        <f>"00154076"</f>
        <v>00154076</v>
      </c>
    </row>
    <row r="1137" spans="1:2">
      <c r="A1137" s="4">
        <v>1132</v>
      </c>
      <c r="B1137" s="6" t="str">
        <f>"00154197"</f>
        <v>00154197</v>
      </c>
    </row>
    <row r="1138" spans="1:2">
      <c r="A1138" s="4">
        <v>1133</v>
      </c>
      <c r="B1138" s="6" t="str">
        <f>"00154216"</f>
        <v>00154216</v>
      </c>
    </row>
    <row r="1139" spans="1:2">
      <c r="A1139" s="4">
        <v>1134</v>
      </c>
      <c r="B1139" s="6" t="str">
        <f>"00154244"</f>
        <v>00154244</v>
      </c>
    </row>
    <row r="1140" spans="1:2">
      <c r="A1140" s="4">
        <v>1135</v>
      </c>
      <c r="B1140" s="6" t="str">
        <f>"00154290"</f>
        <v>00154290</v>
      </c>
    </row>
    <row r="1141" spans="1:2">
      <c r="A1141" s="4">
        <v>1136</v>
      </c>
      <c r="B1141" s="6" t="str">
        <f>"00154453"</f>
        <v>00154453</v>
      </c>
    </row>
    <row r="1142" spans="1:2">
      <c r="A1142" s="4">
        <v>1137</v>
      </c>
      <c r="B1142" s="6" t="str">
        <f>"00154514"</f>
        <v>00154514</v>
      </c>
    </row>
    <row r="1143" spans="1:2">
      <c r="A1143" s="4">
        <v>1138</v>
      </c>
      <c r="B1143" s="6" t="str">
        <f>"00154565"</f>
        <v>00154565</v>
      </c>
    </row>
    <row r="1144" spans="1:2">
      <c r="A1144" s="4">
        <v>1139</v>
      </c>
      <c r="B1144" s="6" t="str">
        <f>"00154601"</f>
        <v>00154601</v>
      </c>
    </row>
    <row r="1145" spans="1:2">
      <c r="A1145" s="4">
        <v>1140</v>
      </c>
      <c r="B1145" s="6" t="str">
        <f>"00154642"</f>
        <v>00154642</v>
      </c>
    </row>
    <row r="1146" spans="1:2">
      <c r="A1146" s="4">
        <v>1141</v>
      </c>
      <c r="B1146" s="6" t="str">
        <f>"00154817"</f>
        <v>00154817</v>
      </c>
    </row>
    <row r="1147" spans="1:2">
      <c r="A1147" s="4">
        <v>1142</v>
      </c>
      <c r="B1147" s="6" t="str">
        <f>"00154898"</f>
        <v>00154898</v>
      </c>
    </row>
    <row r="1148" spans="1:2">
      <c r="A1148" s="4">
        <v>1143</v>
      </c>
      <c r="B1148" s="6" t="str">
        <f>"00155009"</f>
        <v>00155009</v>
      </c>
    </row>
    <row r="1149" spans="1:2">
      <c r="A1149" s="4">
        <v>1144</v>
      </c>
      <c r="B1149" s="6" t="str">
        <f>"00155150"</f>
        <v>00155150</v>
      </c>
    </row>
    <row r="1150" spans="1:2">
      <c r="A1150" s="4">
        <v>1145</v>
      </c>
      <c r="B1150" s="6" t="str">
        <f>"00155198"</f>
        <v>00155198</v>
      </c>
    </row>
    <row r="1151" spans="1:2">
      <c r="A1151" s="4">
        <v>1146</v>
      </c>
      <c r="B1151" s="6" t="str">
        <f>"00155352"</f>
        <v>00155352</v>
      </c>
    </row>
    <row r="1152" spans="1:2">
      <c r="A1152" s="4">
        <v>1147</v>
      </c>
      <c r="B1152" s="6" t="str">
        <f>"00155415"</f>
        <v>00155415</v>
      </c>
    </row>
    <row r="1153" spans="1:2">
      <c r="A1153" s="4">
        <v>1148</v>
      </c>
      <c r="B1153" s="6" t="str">
        <f>"00155479"</f>
        <v>00155479</v>
      </c>
    </row>
    <row r="1154" spans="1:2">
      <c r="A1154" s="4">
        <v>1149</v>
      </c>
      <c r="B1154" s="6" t="str">
        <f>"00155502"</f>
        <v>00155502</v>
      </c>
    </row>
    <row r="1155" spans="1:2">
      <c r="A1155" s="4">
        <v>1150</v>
      </c>
      <c r="B1155" s="6" t="str">
        <f>"00155542"</f>
        <v>00155542</v>
      </c>
    </row>
    <row r="1156" spans="1:2">
      <c r="A1156" s="4">
        <v>1151</v>
      </c>
      <c r="B1156" s="6" t="str">
        <f>"00155593"</f>
        <v>00155593</v>
      </c>
    </row>
    <row r="1157" spans="1:2">
      <c r="A1157" s="4">
        <v>1152</v>
      </c>
      <c r="B1157" s="6" t="str">
        <f>"00155668"</f>
        <v>00155668</v>
      </c>
    </row>
    <row r="1158" spans="1:2">
      <c r="A1158" s="4">
        <v>1153</v>
      </c>
      <c r="B1158" s="6" t="str">
        <f>"00156054"</f>
        <v>00156054</v>
      </c>
    </row>
    <row r="1159" spans="1:2">
      <c r="A1159" s="4">
        <v>1154</v>
      </c>
      <c r="B1159" s="6" t="str">
        <f>"00156115"</f>
        <v>00156115</v>
      </c>
    </row>
    <row r="1160" spans="1:2">
      <c r="A1160" s="4">
        <v>1155</v>
      </c>
      <c r="B1160" s="6" t="str">
        <f>"00156124"</f>
        <v>00156124</v>
      </c>
    </row>
    <row r="1161" spans="1:2">
      <c r="A1161" s="4">
        <v>1156</v>
      </c>
      <c r="B1161" s="6" t="str">
        <f>"00156355"</f>
        <v>00156355</v>
      </c>
    </row>
    <row r="1162" spans="1:2">
      <c r="A1162" s="4">
        <v>1157</v>
      </c>
      <c r="B1162" s="6" t="str">
        <f>"00156578"</f>
        <v>00156578</v>
      </c>
    </row>
    <row r="1163" spans="1:2">
      <c r="A1163" s="4">
        <v>1158</v>
      </c>
      <c r="B1163" s="6" t="str">
        <f>"00156609"</f>
        <v>00156609</v>
      </c>
    </row>
    <row r="1164" spans="1:2">
      <c r="A1164" s="4">
        <v>1159</v>
      </c>
      <c r="B1164" s="6" t="str">
        <f>"00156754"</f>
        <v>00156754</v>
      </c>
    </row>
    <row r="1165" spans="1:2">
      <c r="A1165" s="4">
        <v>1160</v>
      </c>
      <c r="B1165" s="6" t="str">
        <f>"00156757"</f>
        <v>00156757</v>
      </c>
    </row>
    <row r="1166" spans="1:2">
      <c r="A1166" s="4">
        <v>1161</v>
      </c>
      <c r="B1166" s="6" t="str">
        <f>"00156830"</f>
        <v>00156830</v>
      </c>
    </row>
    <row r="1167" spans="1:2">
      <c r="A1167" s="4">
        <v>1162</v>
      </c>
      <c r="B1167" s="6" t="str">
        <f>"00156932"</f>
        <v>00156932</v>
      </c>
    </row>
    <row r="1168" spans="1:2">
      <c r="A1168" s="4">
        <v>1163</v>
      </c>
      <c r="B1168" s="6" t="str">
        <f>"00156967"</f>
        <v>00156967</v>
      </c>
    </row>
    <row r="1169" spans="1:2">
      <c r="A1169" s="4">
        <v>1164</v>
      </c>
      <c r="B1169" s="6" t="str">
        <f>"00157293"</f>
        <v>00157293</v>
      </c>
    </row>
    <row r="1170" spans="1:2">
      <c r="A1170" s="4">
        <v>1165</v>
      </c>
      <c r="B1170" s="6" t="str">
        <f>"00157313"</f>
        <v>00157313</v>
      </c>
    </row>
    <row r="1171" spans="1:2">
      <c r="A1171" s="4">
        <v>1166</v>
      </c>
      <c r="B1171" s="6" t="str">
        <f>"00157367"</f>
        <v>00157367</v>
      </c>
    </row>
    <row r="1172" spans="1:2">
      <c r="A1172" s="4">
        <v>1167</v>
      </c>
      <c r="B1172" s="6" t="str">
        <f>"00157400"</f>
        <v>00157400</v>
      </c>
    </row>
    <row r="1173" spans="1:2">
      <c r="A1173" s="4">
        <v>1168</v>
      </c>
      <c r="B1173" s="6" t="str">
        <f>"00157555"</f>
        <v>00157555</v>
      </c>
    </row>
    <row r="1174" spans="1:2">
      <c r="A1174" s="4">
        <v>1169</v>
      </c>
      <c r="B1174" s="6" t="str">
        <f>"00157576"</f>
        <v>00157576</v>
      </c>
    </row>
    <row r="1175" spans="1:2">
      <c r="A1175" s="4">
        <v>1170</v>
      </c>
      <c r="B1175" s="6" t="str">
        <f>"00157638"</f>
        <v>00157638</v>
      </c>
    </row>
    <row r="1176" spans="1:2">
      <c r="A1176" s="4">
        <v>1171</v>
      </c>
      <c r="B1176" s="6" t="str">
        <f>"00157650"</f>
        <v>00157650</v>
      </c>
    </row>
    <row r="1177" spans="1:2">
      <c r="A1177" s="4">
        <v>1172</v>
      </c>
      <c r="B1177" s="6" t="str">
        <f>"00157661"</f>
        <v>00157661</v>
      </c>
    </row>
    <row r="1178" spans="1:2">
      <c r="A1178" s="4">
        <v>1173</v>
      </c>
      <c r="B1178" s="6" t="str">
        <f>"00157678"</f>
        <v>00157678</v>
      </c>
    </row>
    <row r="1179" spans="1:2">
      <c r="A1179" s="4">
        <v>1174</v>
      </c>
      <c r="B1179" s="6" t="str">
        <f>"00157791"</f>
        <v>00157791</v>
      </c>
    </row>
    <row r="1180" spans="1:2">
      <c r="A1180" s="4">
        <v>1175</v>
      </c>
      <c r="B1180" s="6" t="str">
        <f>"00157831"</f>
        <v>00157831</v>
      </c>
    </row>
    <row r="1181" spans="1:2">
      <c r="A1181" s="4">
        <v>1176</v>
      </c>
      <c r="B1181" s="6" t="str">
        <f>"00157965"</f>
        <v>00157965</v>
      </c>
    </row>
    <row r="1182" spans="1:2">
      <c r="A1182" s="4">
        <v>1177</v>
      </c>
      <c r="B1182" s="6" t="str">
        <f>"00157977"</f>
        <v>00157977</v>
      </c>
    </row>
    <row r="1183" spans="1:2">
      <c r="A1183" s="4">
        <v>1178</v>
      </c>
      <c r="B1183" s="6" t="str">
        <f>"00158243"</f>
        <v>00158243</v>
      </c>
    </row>
    <row r="1184" spans="1:2">
      <c r="A1184" s="4">
        <v>1179</v>
      </c>
      <c r="B1184" s="6" t="str">
        <f>"00158430"</f>
        <v>00158430</v>
      </c>
    </row>
    <row r="1185" spans="1:2">
      <c r="A1185" s="4">
        <v>1180</v>
      </c>
      <c r="B1185" s="6" t="str">
        <f>"00158618"</f>
        <v>00158618</v>
      </c>
    </row>
    <row r="1186" spans="1:2">
      <c r="A1186" s="4">
        <v>1181</v>
      </c>
      <c r="B1186" s="6" t="str">
        <f>"00158638"</f>
        <v>00158638</v>
      </c>
    </row>
    <row r="1187" spans="1:2">
      <c r="A1187" s="4">
        <v>1182</v>
      </c>
      <c r="B1187" s="6" t="str">
        <f>"00158681"</f>
        <v>00158681</v>
      </c>
    </row>
    <row r="1188" spans="1:2">
      <c r="A1188" s="4">
        <v>1183</v>
      </c>
      <c r="B1188" s="6" t="str">
        <f>"00158821"</f>
        <v>00158821</v>
      </c>
    </row>
    <row r="1189" spans="1:2">
      <c r="A1189" s="4">
        <v>1184</v>
      </c>
      <c r="B1189" s="6" t="str">
        <f>"00158832"</f>
        <v>00158832</v>
      </c>
    </row>
    <row r="1190" spans="1:2">
      <c r="A1190" s="4">
        <v>1185</v>
      </c>
      <c r="B1190" s="6" t="str">
        <f>"00158960"</f>
        <v>00158960</v>
      </c>
    </row>
    <row r="1191" spans="1:2">
      <c r="A1191" s="4">
        <v>1186</v>
      </c>
      <c r="B1191" s="6" t="str">
        <f>"00159038"</f>
        <v>00159038</v>
      </c>
    </row>
    <row r="1192" spans="1:2">
      <c r="A1192" s="4">
        <v>1187</v>
      </c>
      <c r="B1192" s="6" t="str">
        <f>"00159062"</f>
        <v>00159062</v>
      </c>
    </row>
    <row r="1193" spans="1:2">
      <c r="A1193" s="4">
        <v>1188</v>
      </c>
      <c r="B1193" s="6" t="str">
        <f>"00159135"</f>
        <v>00159135</v>
      </c>
    </row>
    <row r="1194" spans="1:2">
      <c r="A1194" s="4">
        <v>1189</v>
      </c>
      <c r="B1194" s="6" t="str">
        <f>"00159183"</f>
        <v>00159183</v>
      </c>
    </row>
    <row r="1195" spans="1:2">
      <c r="A1195" s="4">
        <v>1190</v>
      </c>
      <c r="B1195" s="6" t="str">
        <f>"00159209"</f>
        <v>00159209</v>
      </c>
    </row>
    <row r="1196" spans="1:2">
      <c r="A1196" s="4">
        <v>1191</v>
      </c>
      <c r="B1196" s="6" t="str">
        <f>"00159266"</f>
        <v>00159266</v>
      </c>
    </row>
    <row r="1197" spans="1:2">
      <c r="A1197" s="4">
        <v>1192</v>
      </c>
      <c r="B1197" s="6" t="str">
        <f>"00159355"</f>
        <v>00159355</v>
      </c>
    </row>
    <row r="1198" spans="1:2">
      <c r="A1198" s="4">
        <v>1193</v>
      </c>
      <c r="B1198" s="6" t="str">
        <f>"00159739"</f>
        <v>00159739</v>
      </c>
    </row>
    <row r="1199" spans="1:2">
      <c r="A1199" s="4">
        <v>1194</v>
      </c>
      <c r="B1199" s="6" t="str">
        <f>"00159856"</f>
        <v>00159856</v>
      </c>
    </row>
    <row r="1200" spans="1:2">
      <c r="A1200" s="4">
        <v>1195</v>
      </c>
      <c r="B1200" s="6" t="str">
        <f>"00159857"</f>
        <v>00159857</v>
      </c>
    </row>
    <row r="1201" spans="1:2">
      <c r="A1201" s="4">
        <v>1196</v>
      </c>
      <c r="B1201" s="6" t="str">
        <f>"00159900"</f>
        <v>00159900</v>
      </c>
    </row>
    <row r="1202" spans="1:2">
      <c r="A1202" s="4">
        <v>1197</v>
      </c>
      <c r="B1202" s="6" t="str">
        <f>"00160025"</f>
        <v>00160025</v>
      </c>
    </row>
    <row r="1203" spans="1:2">
      <c r="A1203" s="4">
        <v>1198</v>
      </c>
      <c r="B1203" s="6" t="str">
        <f>"00160027"</f>
        <v>00160027</v>
      </c>
    </row>
    <row r="1204" spans="1:2">
      <c r="A1204" s="4">
        <v>1199</v>
      </c>
      <c r="B1204" s="6" t="str">
        <f>"00160068"</f>
        <v>00160068</v>
      </c>
    </row>
    <row r="1205" spans="1:2">
      <c r="A1205" s="4">
        <v>1200</v>
      </c>
      <c r="B1205" s="6" t="str">
        <f>"00160074"</f>
        <v>00160074</v>
      </c>
    </row>
    <row r="1206" spans="1:2">
      <c r="A1206" s="4">
        <v>1201</v>
      </c>
      <c r="B1206" s="6" t="str">
        <f>"00160254"</f>
        <v>00160254</v>
      </c>
    </row>
    <row r="1207" spans="1:2">
      <c r="A1207" s="4">
        <v>1202</v>
      </c>
      <c r="B1207" s="6" t="str">
        <f>"00160372"</f>
        <v>00160372</v>
      </c>
    </row>
    <row r="1208" spans="1:2">
      <c r="A1208" s="4">
        <v>1203</v>
      </c>
      <c r="B1208" s="6" t="str">
        <f>"00160378"</f>
        <v>00160378</v>
      </c>
    </row>
    <row r="1209" spans="1:2">
      <c r="A1209" s="4">
        <v>1204</v>
      </c>
      <c r="B1209" s="6" t="str">
        <f>"00160515"</f>
        <v>00160515</v>
      </c>
    </row>
    <row r="1210" spans="1:2">
      <c r="A1210" s="4">
        <v>1205</v>
      </c>
      <c r="B1210" s="6" t="str">
        <f>"00160540"</f>
        <v>00160540</v>
      </c>
    </row>
    <row r="1211" spans="1:2">
      <c r="A1211" s="4">
        <v>1206</v>
      </c>
      <c r="B1211" s="6" t="str">
        <f>"00160652"</f>
        <v>00160652</v>
      </c>
    </row>
    <row r="1212" spans="1:2">
      <c r="A1212" s="4">
        <v>1207</v>
      </c>
      <c r="B1212" s="6" t="str">
        <f>"00160847"</f>
        <v>00160847</v>
      </c>
    </row>
    <row r="1213" spans="1:2">
      <c r="A1213" s="4">
        <v>1208</v>
      </c>
      <c r="B1213" s="6" t="str">
        <f>"00160869"</f>
        <v>00160869</v>
      </c>
    </row>
    <row r="1214" spans="1:2">
      <c r="A1214" s="4">
        <v>1209</v>
      </c>
      <c r="B1214" s="6" t="str">
        <f>"00160879"</f>
        <v>00160879</v>
      </c>
    </row>
    <row r="1215" spans="1:2">
      <c r="A1215" s="4">
        <v>1210</v>
      </c>
      <c r="B1215" s="6" t="str">
        <f>"00161001"</f>
        <v>00161001</v>
      </c>
    </row>
    <row r="1216" spans="1:2">
      <c r="A1216" s="4">
        <v>1211</v>
      </c>
      <c r="B1216" s="6" t="str">
        <f>"00161111"</f>
        <v>00161111</v>
      </c>
    </row>
    <row r="1217" spans="1:2">
      <c r="A1217" s="4">
        <v>1212</v>
      </c>
      <c r="B1217" s="6" t="str">
        <f>"00161128"</f>
        <v>00161128</v>
      </c>
    </row>
    <row r="1218" spans="1:2">
      <c r="A1218" s="4">
        <v>1213</v>
      </c>
      <c r="B1218" s="6" t="str">
        <f>"00161162"</f>
        <v>00161162</v>
      </c>
    </row>
    <row r="1219" spans="1:2">
      <c r="A1219" s="4">
        <v>1214</v>
      </c>
      <c r="B1219" s="6" t="str">
        <f>"00161183"</f>
        <v>00161183</v>
      </c>
    </row>
    <row r="1220" spans="1:2">
      <c r="A1220" s="4">
        <v>1215</v>
      </c>
      <c r="B1220" s="6" t="str">
        <f>"00161205"</f>
        <v>00161205</v>
      </c>
    </row>
    <row r="1221" spans="1:2">
      <c r="A1221" s="4">
        <v>1216</v>
      </c>
      <c r="B1221" s="6" t="str">
        <f>"00161213"</f>
        <v>00161213</v>
      </c>
    </row>
    <row r="1222" spans="1:2">
      <c r="A1222" s="4">
        <v>1217</v>
      </c>
      <c r="B1222" s="6" t="str">
        <f>"00161445"</f>
        <v>00161445</v>
      </c>
    </row>
    <row r="1223" spans="1:2">
      <c r="A1223" s="4">
        <v>1218</v>
      </c>
      <c r="B1223" s="6" t="str">
        <f>"00161658"</f>
        <v>00161658</v>
      </c>
    </row>
    <row r="1224" spans="1:2">
      <c r="A1224" s="4">
        <v>1219</v>
      </c>
      <c r="B1224" s="6" t="str">
        <f>"00161667"</f>
        <v>00161667</v>
      </c>
    </row>
    <row r="1225" spans="1:2">
      <c r="A1225" s="4">
        <v>1220</v>
      </c>
      <c r="B1225" s="6" t="str">
        <f>"00161804"</f>
        <v>00161804</v>
      </c>
    </row>
    <row r="1226" spans="1:2">
      <c r="A1226" s="4">
        <v>1221</v>
      </c>
      <c r="B1226" s="6" t="str">
        <f>"00161865"</f>
        <v>00161865</v>
      </c>
    </row>
    <row r="1227" spans="1:2">
      <c r="A1227" s="4">
        <v>1222</v>
      </c>
      <c r="B1227" s="6" t="str">
        <f>"00162149"</f>
        <v>00162149</v>
      </c>
    </row>
    <row r="1228" spans="1:2">
      <c r="A1228" s="4">
        <v>1223</v>
      </c>
      <c r="B1228" s="6" t="str">
        <f>"00162994"</f>
        <v>00162994</v>
      </c>
    </row>
    <row r="1229" spans="1:2">
      <c r="A1229" s="4">
        <v>1224</v>
      </c>
      <c r="B1229" s="6" t="str">
        <f>"00163040"</f>
        <v>00163040</v>
      </c>
    </row>
    <row r="1230" spans="1:2">
      <c r="A1230" s="4">
        <v>1225</v>
      </c>
      <c r="B1230" s="6" t="str">
        <f>"00163487"</f>
        <v>00163487</v>
      </c>
    </row>
    <row r="1231" spans="1:2">
      <c r="A1231" s="4">
        <v>1226</v>
      </c>
      <c r="B1231" s="6" t="str">
        <f>"00163491"</f>
        <v>00163491</v>
      </c>
    </row>
    <row r="1232" spans="1:2">
      <c r="A1232" s="4">
        <v>1227</v>
      </c>
      <c r="B1232" s="6" t="str">
        <f>"00163542"</f>
        <v>00163542</v>
      </c>
    </row>
    <row r="1233" spans="1:2">
      <c r="A1233" s="4">
        <v>1228</v>
      </c>
      <c r="B1233" s="6" t="str">
        <f>"00163618"</f>
        <v>00163618</v>
      </c>
    </row>
    <row r="1234" spans="1:2">
      <c r="A1234" s="4">
        <v>1229</v>
      </c>
      <c r="B1234" s="6" t="str">
        <f>"00163847"</f>
        <v>00163847</v>
      </c>
    </row>
    <row r="1235" spans="1:2">
      <c r="A1235" s="4">
        <v>1230</v>
      </c>
      <c r="B1235" s="6" t="str">
        <f>"00164082"</f>
        <v>00164082</v>
      </c>
    </row>
    <row r="1236" spans="1:2">
      <c r="A1236" s="4">
        <v>1231</v>
      </c>
      <c r="B1236" s="6" t="str">
        <f>"00164128"</f>
        <v>00164128</v>
      </c>
    </row>
    <row r="1237" spans="1:2">
      <c r="A1237" s="4">
        <v>1232</v>
      </c>
      <c r="B1237" s="6" t="str">
        <f>"00164164"</f>
        <v>00164164</v>
      </c>
    </row>
    <row r="1238" spans="1:2">
      <c r="A1238" s="4">
        <v>1233</v>
      </c>
      <c r="B1238" s="6" t="str">
        <f>"00164248"</f>
        <v>00164248</v>
      </c>
    </row>
    <row r="1239" spans="1:2">
      <c r="A1239" s="4">
        <v>1234</v>
      </c>
      <c r="B1239" s="6" t="str">
        <f>"00165775"</f>
        <v>00165775</v>
      </c>
    </row>
    <row r="1240" spans="1:2">
      <c r="A1240" s="4">
        <v>1235</v>
      </c>
      <c r="B1240" s="6" t="str">
        <f>"00166037"</f>
        <v>00166037</v>
      </c>
    </row>
    <row r="1241" spans="1:2">
      <c r="A1241" s="4">
        <v>1236</v>
      </c>
      <c r="B1241" s="6" t="str">
        <f>"00166094"</f>
        <v>00166094</v>
      </c>
    </row>
    <row r="1242" spans="1:2">
      <c r="A1242" s="4">
        <v>1237</v>
      </c>
      <c r="B1242" s="6" t="str">
        <f>"00166169"</f>
        <v>00166169</v>
      </c>
    </row>
    <row r="1243" spans="1:2">
      <c r="A1243" s="4">
        <v>1238</v>
      </c>
      <c r="B1243" s="6" t="str">
        <f>"00166549"</f>
        <v>00166549</v>
      </c>
    </row>
    <row r="1244" spans="1:2">
      <c r="A1244" s="4">
        <v>1239</v>
      </c>
      <c r="B1244" s="6" t="str">
        <f>"00166568"</f>
        <v>00166568</v>
      </c>
    </row>
    <row r="1245" spans="1:2">
      <c r="A1245" s="4">
        <v>1240</v>
      </c>
      <c r="B1245" s="6" t="str">
        <f>"00167387"</f>
        <v>00167387</v>
      </c>
    </row>
    <row r="1246" spans="1:2">
      <c r="A1246" s="4">
        <v>1241</v>
      </c>
      <c r="B1246" s="6" t="str">
        <f>"00167498"</f>
        <v>00167498</v>
      </c>
    </row>
    <row r="1247" spans="1:2">
      <c r="A1247" s="4">
        <v>1242</v>
      </c>
      <c r="B1247" s="6" t="str">
        <f>"00167689"</f>
        <v>00167689</v>
      </c>
    </row>
    <row r="1248" spans="1:2">
      <c r="A1248" s="4">
        <v>1243</v>
      </c>
      <c r="B1248" s="6" t="str">
        <f>"00168567"</f>
        <v>00168567</v>
      </c>
    </row>
    <row r="1249" spans="1:2">
      <c r="A1249" s="4">
        <v>1244</v>
      </c>
      <c r="B1249" s="6" t="str">
        <f>"00168943"</f>
        <v>00168943</v>
      </c>
    </row>
    <row r="1250" spans="1:2">
      <c r="A1250" s="4">
        <v>1245</v>
      </c>
      <c r="B1250" s="6" t="str">
        <f>"00169956"</f>
        <v>00169956</v>
      </c>
    </row>
    <row r="1251" spans="1:2">
      <c r="A1251" s="4">
        <v>1246</v>
      </c>
      <c r="B1251" s="6" t="str">
        <f>"00170040"</f>
        <v>00170040</v>
      </c>
    </row>
    <row r="1252" spans="1:2">
      <c r="A1252" s="4">
        <v>1247</v>
      </c>
      <c r="B1252" s="6" t="str">
        <f>"00170259"</f>
        <v>00170259</v>
      </c>
    </row>
    <row r="1253" spans="1:2">
      <c r="A1253" s="4">
        <v>1248</v>
      </c>
      <c r="B1253" s="6" t="str">
        <f>"00170521"</f>
        <v>00170521</v>
      </c>
    </row>
    <row r="1254" spans="1:2">
      <c r="A1254" s="4">
        <v>1249</v>
      </c>
      <c r="B1254" s="6" t="str">
        <f>"00170664"</f>
        <v>00170664</v>
      </c>
    </row>
    <row r="1255" spans="1:2">
      <c r="A1255" s="4">
        <v>1250</v>
      </c>
      <c r="B1255" s="6" t="str">
        <f>"00171755"</f>
        <v>00171755</v>
      </c>
    </row>
    <row r="1256" spans="1:2">
      <c r="A1256" s="4">
        <v>1251</v>
      </c>
      <c r="B1256" s="6" t="str">
        <f>"00171839"</f>
        <v>00171839</v>
      </c>
    </row>
    <row r="1257" spans="1:2">
      <c r="A1257" s="4">
        <v>1252</v>
      </c>
      <c r="B1257" s="6" t="str">
        <f>"00172047"</f>
        <v>00172047</v>
      </c>
    </row>
    <row r="1258" spans="1:2">
      <c r="A1258" s="4">
        <v>1253</v>
      </c>
      <c r="B1258" s="6" t="str">
        <f>"00172437"</f>
        <v>00172437</v>
      </c>
    </row>
    <row r="1259" spans="1:2">
      <c r="A1259" s="4">
        <v>1254</v>
      </c>
      <c r="B1259" s="6" t="str">
        <f>"00173737"</f>
        <v>00173737</v>
      </c>
    </row>
    <row r="1260" spans="1:2">
      <c r="A1260" s="4">
        <v>1255</v>
      </c>
      <c r="B1260" s="6" t="str">
        <f>"00173964"</f>
        <v>00173964</v>
      </c>
    </row>
    <row r="1261" spans="1:2">
      <c r="A1261" s="4">
        <v>1256</v>
      </c>
      <c r="B1261" s="6" t="str">
        <f>"00174020"</f>
        <v>00174020</v>
      </c>
    </row>
    <row r="1262" spans="1:2">
      <c r="A1262" s="4">
        <v>1257</v>
      </c>
      <c r="B1262" s="6" t="str">
        <f>"00174981"</f>
        <v>00174981</v>
      </c>
    </row>
    <row r="1263" spans="1:2">
      <c r="A1263" s="4">
        <v>1258</v>
      </c>
      <c r="B1263" s="6" t="str">
        <f>"00175971"</f>
        <v>00175971</v>
      </c>
    </row>
    <row r="1264" spans="1:2">
      <c r="A1264" s="4">
        <v>1259</v>
      </c>
      <c r="B1264" s="6" t="str">
        <f>"00176095"</f>
        <v>00176095</v>
      </c>
    </row>
    <row r="1265" spans="1:2">
      <c r="A1265" s="4">
        <v>1260</v>
      </c>
      <c r="B1265" s="6" t="str">
        <f>"00176144"</f>
        <v>00176144</v>
      </c>
    </row>
    <row r="1266" spans="1:2">
      <c r="A1266" s="4">
        <v>1261</v>
      </c>
      <c r="B1266" s="6" t="str">
        <f>"00176181"</f>
        <v>00176181</v>
      </c>
    </row>
    <row r="1267" spans="1:2">
      <c r="A1267" s="4">
        <v>1262</v>
      </c>
      <c r="B1267" s="6" t="str">
        <f>"00176514"</f>
        <v>00176514</v>
      </c>
    </row>
    <row r="1268" spans="1:2">
      <c r="A1268" s="4">
        <v>1263</v>
      </c>
      <c r="B1268" s="6" t="str">
        <f>"00176627"</f>
        <v>00176627</v>
      </c>
    </row>
    <row r="1269" spans="1:2">
      <c r="A1269" s="4">
        <v>1264</v>
      </c>
      <c r="B1269" s="6" t="str">
        <f>"00176986"</f>
        <v>00176986</v>
      </c>
    </row>
    <row r="1270" spans="1:2">
      <c r="A1270" s="4">
        <v>1265</v>
      </c>
      <c r="B1270" s="6" t="str">
        <f>"00179378"</f>
        <v>00179378</v>
      </c>
    </row>
    <row r="1271" spans="1:2">
      <c r="A1271" s="4">
        <v>1266</v>
      </c>
      <c r="B1271" s="6" t="str">
        <f>"00179935"</f>
        <v>00179935</v>
      </c>
    </row>
    <row r="1272" spans="1:2">
      <c r="A1272" s="4">
        <v>1267</v>
      </c>
      <c r="B1272" s="6" t="str">
        <f>"00182264"</f>
        <v>00182264</v>
      </c>
    </row>
    <row r="1273" spans="1:2">
      <c r="A1273" s="4">
        <v>1268</v>
      </c>
      <c r="B1273" s="6" t="str">
        <f>"00182429"</f>
        <v>00182429</v>
      </c>
    </row>
    <row r="1274" spans="1:2">
      <c r="A1274" s="4">
        <v>1269</v>
      </c>
      <c r="B1274" s="6" t="str">
        <f>"00182809"</f>
        <v>00182809</v>
      </c>
    </row>
    <row r="1275" spans="1:2">
      <c r="A1275" s="4">
        <v>1270</v>
      </c>
      <c r="B1275" s="6" t="str">
        <f>"00182926"</f>
        <v>00182926</v>
      </c>
    </row>
    <row r="1276" spans="1:2">
      <c r="A1276" s="4">
        <v>1271</v>
      </c>
      <c r="B1276" s="6" t="str">
        <f>"00183632"</f>
        <v>00183632</v>
      </c>
    </row>
    <row r="1277" spans="1:2">
      <c r="A1277" s="4">
        <v>1272</v>
      </c>
      <c r="B1277" s="6" t="str">
        <f>"00183890"</f>
        <v>00183890</v>
      </c>
    </row>
    <row r="1278" spans="1:2">
      <c r="A1278" s="4">
        <v>1273</v>
      </c>
      <c r="B1278" s="6" t="str">
        <f>"00184348"</f>
        <v>00184348</v>
      </c>
    </row>
    <row r="1279" spans="1:2">
      <c r="A1279" s="4">
        <v>1274</v>
      </c>
      <c r="B1279" s="6" t="str">
        <f>"00184359"</f>
        <v>00184359</v>
      </c>
    </row>
    <row r="1280" spans="1:2">
      <c r="A1280" s="4">
        <v>1275</v>
      </c>
      <c r="B1280" s="6" t="str">
        <f>"00184537"</f>
        <v>00184537</v>
      </c>
    </row>
    <row r="1281" spans="1:2">
      <c r="A1281" s="4">
        <v>1276</v>
      </c>
      <c r="B1281" s="6" t="str">
        <f>"00184693"</f>
        <v>00184693</v>
      </c>
    </row>
    <row r="1282" spans="1:2">
      <c r="A1282" s="4">
        <v>1277</v>
      </c>
      <c r="B1282" s="6" t="str">
        <f>"00184715"</f>
        <v>00184715</v>
      </c>
    </row>
    <row r="1283" spans="1:2">
      <c r="A1283" s="4">
        <v>1278</v>
      </c>
      <c r="B1283" s="6" t="str">
        <f>"00184729"</f>
        <v>00184729</v>
      </c>
    </row>
    <row r="1284" spans="1:2">
      <c r="A1284" s="4">
        <v>1279</v>
      </c>
      <c r="B1284" s="6" t="str">
        <f>"00184792"</f>
        <v>00184792</v>
      </c>
    </row>
    <row r="1285" spans="1:2">
      <c r="A1285" s="4">
        <v>1280</v>
      </c>
      <c r="B1285" s="6" t="str">
        <f>"00184810"</f>
        <v>00184810</v>
      </c>
    </row>
    <row r="1286" spans="1:2">
      <c r="A1286" s="4">
        <v>1281</v>
      </c>
      <c r="B1286" s="6" t="str">
        <f>"00184985"</f>
        <v>00184985</v>
      </c>
    </row>
    <row r="1287" spans="1:2">
      <c r="A1287" s="4">
        <v>1282</v>
      </c>
      <c r="B1287" s="6" t="str">
        <f>"00184986"</f>
        <v>00184986</v>
      </c>
    </row>
    <row r="1288" spans="1:2">
      <c r="A1288" s="4">
        <v>1283</v>
      </c>
      <c r="B1288" s="6" t="str">
        <f>"00185000"</f>
        <v>00185000</v>
      </c>
    </row>
    <row r="1289" spans="1:2">
      <c r="A1289" s="4">
        <v>1284</v>
      </c>
      <c r="B1289" s="6" t="str">
        <f>"00185336"</f>
        <v>00185336</v>
      </c>
    </row>
    <row r="1290" spans="1:2">
      <c r="A1290" s="4">
        <v>1285</v>
      </c>
      <c r="B1290" s="6" t="str">
        <f>"00185370"</f>
        <v>00185370</v>
      </c>
    </row>
    <row r="1291" spans="1:2">
      <c r="A1291" s="4">
        <v>1286</v>
      </c>
      <c r="B1291" s="6" t="str">
        <f>"00185402"</f>
        <v>00185402</v>
      </c>
    </row>
    <row r="1292" spans="1:2">
      <c r="A1292" s="4">
        <v>1287</v>
      </c>
      <c r="B1292" s="6" t="str">
        <f>"00185491"</f>
        <v>00185491</v>
      </c>
    </row>
    <row r="1293" spans="1:2">
      <c r="A1293" s="4">
        <v>1288</v>
      </c>
      <c r="B1293" s="6" t="str">
        <f>"00185493"</f>
        <v>00185493</v>
      </c>
    </row>
    <row r="1294" spans="1:2">
      <c r="A1294" s="4">
        <v>1289</v>
      </c>
      <c r="B1294" s="6" t="str">
        <f>"00185615"</f>
        <v>00185615</v>
      </c>
    </row>
    <row r="1295" spans="1:2">
      <c r="A1295" s="4">
        <v>1290</v>
      </c>
      <c r="B1295" s="6" t="str">
        <f>"00185731"</f>
        <v>00185731</v>
      </c>
    </row>
    <row r="1296" spans="1:2">
      <c r="A1296" s="4">
        <v>1291</v>
      </c>
      <c r="B1296" s="6" t="str">
        <f>"00185767"</f>
        <v>00185767</v>
      </c>
    </row>
    <row r="1297" spans="1:2">
      <c r="A1297" s="4">
        <v>1292</v>
      </c>
      <c r="B1297" s="6" t="str">
        <f>"00185959"</f>
        <v>00185959</v>
      </c>
    </row>
    <row r="1298" spans="1:2">
      <c r="A1298" s="4">
        <v>1293</v>
      </c>
      <c r="B1298" s="6" t="str">
        <f>"00186559"</f>
        <v>00186559</v>
      </c>
    </row>
    <row r="1299" spans="1:2">
      <c r="A1299" s="4">
        <v>1294</v>
      </c>
      <c r="B1299" s="6" t="str">
        <f>"00186625"</f>
        <v>00186625</v>
      </c>
    </row>
    <row r="1300" spans="1:2">
      <c r="A1300" s="4">
        <v>1295</v>
      </c>
      <c r="B1300" s="6" t="str">
        <f>"00186647"</f>
        <v>00186647</v>
      </c>
    </row>
    <row r="1301" spans="1:2">
      <c r="A1301" s="4">
        <v>1296</v>
      </c>
      <c r="B1301" s="6" t="str">
        <f>"00186786"</f>
        <v>00186786</v>
      </c>
    </row>
    <row r="1302" spans="1:2">
      <c r="A1302" s="4">
        <v>1297</v>
      </c>
      <c r="B1302" s="6" t="str">
        <f>"00186793"</f>
        <v>00186793</v>
      </c>
    </row>
    <row r="1303" spans="1:2">
      <c r="A1303" s="4">
        <v>1298</v>
      </c>
      <c r="B1303" s="6" t="str">
        <f>"00186969"</f>
        <v>00186969</v>
      </c>
    </row>
    <row r="1304" spans="1:2">
      <c r="A1304" s="4">
        <v>1299</v>
      </c>
      <c r="B1304" s="6" t="str">
        <f>"00187016"</f>
        <v>00187016</v>
      </c>
    </row>
    <row r="1305" spans="1:2">
      <c r="A1305" s="4">
        <v>1300</v>
      </c>
      <c r="B1305" s="6" t="str">
        <f>"00187147"</f>
        <v>00187147</v>
      </c>
    </row>
    <row r="1306" spans="1:2">
      <c r="A1306" s="4">
        <v>1301</v>
      </c>
      <c r="B1306" s="6" t="str">
        <f>"00187168"</f>
        <v>00187168</v>
      </c>
    </row>
    <row r="1307" spans="1:2">
      <c r="A1307" s="4">
        <v>1302</v>
      </c>
      <c r="B1307" s="6" t="str">
        <f>"00187272"</f>
        <v>00187272</v>
      </c>
    </row>
    <row r="1308" spans="1:2">
      <c r="A1308" s="4">
        <v>1303</v>
      </c>
      <c r="B1308" s="6" t="str">
        <f>"00187372"</f>
        <v>00187372</v>
      </c>
    </row>
    <row r="1309" spans="1:2">
      <c r="A1309" s="4">
        <v>1304</v>
      </c>
      <c r="B1309" s="6" t="str">
        <f>"00187401"</f>
        <v>00187401</v>
      </c>
    </row>
    <row r="1310" spans="1:2">
      <c r="A1310" s="4">
        <v>1305</v>
      </c>
      <c r="B1310" s="6" t="str">
        <f>"00187593"</f>
        <v>00187593</v>
      </c>
    </row>
    <row r="1311" spans="1:2">
      <c r="A1311" s="4">
        <v>1306</v>
      </c>
      <c r="B1311" s="6" t="str">
        <f>"00187703"</f>
        <v>00187703</v>
      </c>
    </row>
    <row r="1312" spans="1:2">
      <c r="A1312" s="4">
        <v>1307</v>
      </c>
      <c r="B1312" s="6" t="str">
        <f>"00187704"</f>
        <v>00187704</v>
      </c>
    </row>
    <row r="1313" spans="1:2">
      <c r="A1313" s="4">
        <v>1308</v>
      </c>
      <c r="B1313" s="6" t="str">
        <f>"00187834"</f>
        <v>00187834</v>
      </c>
    </row>
    <row r="1314" spans="1:2">
      <c r="A1314" s="4">
        <v>1309</v>
      </c>
      <c r="B1314" s="6" t="str">
        <f>"00187884"</f>
        <v>00187884</v>
      </c>
    </row>
    <row r="1315" spans="1:2">
      <c r="A1315" s="4">
        <v>1310</v>
      </c>
      <c r="B1315" s="6" t="str">
        <f>"00187991"</f>
        <v>00187991</v>
      </c>
    </row>
    <row r="1316" spans="1:2">
      <c r="A1316" s="4">
        <v>1311</v>
      </c>
      <c r="B1316" s="6" t="str">
        <f>"00188214"</f>
        <v>00188214</v>
      </c>
    </row>
    <row r="1317" spans="1:2">
      <c r="A1317" s="4">
        <v>1312</v>
      </c>
      <c r="B1317" s="6" t="str">
        <f>"00188456"</f>
        <v>00188456</v>
      </c>
    </row>
    <row r="1318" spans="1:2">
      <c r="A1318" s="4">
        <v>1313</v>
      </c>
      <c r="B1318" s="6" t="str">
        <f>"00188516"</f>
        <v>00188516</v>
      </c>
    </row>
    <row r="1319" spans="1:2">
      <c r="A1319" s="4">
        <v>1314</v>
      </c>
      <c r="B1319" s="6" t="str">
        <f>"00188531"</f>
        <v>00188531</v>
      </c>
    </row>
    <row r="1320" spans="1:2">
      <c r="A1320" s="4">
        <v>1315</v>
      </c>
      <c r="B1320" s="6" t="str">
        <f>"00188617"</f>
        <v>00188617</v>
      </c>
    </row>
    <row r="1321" spans="1:2">
      <c r="A1321" s="4">
        <v>1316</v>
      </c>
      <c r="B1321" s="6" t="str">
        <f>"00189045"</f>
        <v>00189045</v>
      </c>
    </row>
    <row r="1322" spans="1:2">
      <c r="A1322" s="4">
        <v>1317</v>
      </c>
      <c r="B1322" s="6" t="str">
        <f>"00189121"</f>
        <v>00189121</v>
      </c>
    </row>
    <row r="1323" spans="1:2">
      <c r="A1323" s="4">
        <v>1318</v>
      </c>
      <c r="B1323" s="6" t="str">
        <f>"00189278"</f>
        <v>00189278</v>
      </c>
    </row>
    <row r="1324" spans="1:2">
      <c r="A1324" s="4">
        <v>1319</v>
      </c>
      <c r="B1324" s="6" t="str">
        <f>"00189541"</f>
        <v>00189541</v>
      </c>
    </row>
    <row r="1325" spans="1:2">
      <c r="A1325" s="4">
        <v>1320</v>
      </c>
      <c r="B1325" s="6" t="str">
        <f>"00189685"</f>
        <v>00189685</v>
      </c>
    </row>
    <row r="1326" spans="1:2">
      <c r="A1326" s="4">
        <v>1321</v>
      </c>
      <c r="B1326" s="6" t="str">
        <f>"00189823"</f>
        <v>00189823</v>
      </c>
    </row>
    <row r="1327" spans="1:2">
      <c r="A1327" s="4">
        <v>1322</v>
      </c>
      <c r="B1327" s="6" t="str">
        <f>"00189856"</f>
        <v>00189856</v>
      </c>
    </row>
    <row r="1328" spans="1:2">
      <c r="A1328" s="4">
        <v>1323</v>
      </c>
      <c r="B1328" s="6" t="str">
        <f>"00189865"</f>
        <v>00189865</v>
      </c>
    </row>
    <row r="1329" spans="1:2">
      <c r="A1329" s="4">
        <v>1324</v>
      </c>
      <c r="B1329" s="6" t="str">
        <f>"00189963"</f>
        <v>00189963</v>
      </c>
    </row>
    <row r="1330" spans="1:2">
      <c r="A1330" s="4">
        <v>1325</v>
      </c>
      <c r="B1330" s="6" t="str">
        <f>"00190015"</f>
        <v>00190015</v>
      </c>
    </row>
    <row r="1331" spans="1:2">
      <c r="A1331" s="4">
        <v>1326</v>
      </c>
      <c r="B1331" s="6" t="str">
        <f>"00190174"</f>
        <v>00190174</v>
      </c>
    </row>
    <row r="1332" spans="1:2">
      <c r="A1332" s="4">
        <v>1327</v>
      </c>
      <c r="B1332" s="6" t="str">
        <f>"00190371"</f>
        <v>00190371</v>
      </c>
    </row>
    <row r="1333" spans="1:2">
      <c r="A1333" s="4">
        <v>1328</v>
      </c>
      <c r="B1333" s="6" t="str">
        <f>"00190533"</f>
        <v>00190533</v>
      </c>
    </row>
    <row r="1334" spans="1:2">
      <c r="A1334" s="4">
        <v>1329</v>
      </c>
      <c r="B1334" s="6" t="str">
        <f>"00190801"</f>
        <v>00190801</v>
      </c>
    </row>
    <row r="1335" spans="1:2">
      <c r="A1335" s="4">
        <v>1330</v>
      </c>
      <c r="B1335" s="6" t="str">
        <f>"00190847"</f>
        <v>00190847</v>
      </c>
    </row>
    <row r="1336" spans="1:2">
      <c r="A1336" s="4">
        <v>1331</v>
      </c>
      <c r="B1336" s="6" t="str">
        <f>"00190969"</f>
        <v>00190969</v>
      </c>
    </row>
    <row r="1337" spans="1:2">
      <c r="A1337" s="4">
        <v>1332</v>
      </c>
      <c r="B1337" s="6" t="str">
        <f>"00191154"</f>
        <v>00191154</v>
      </c>
    </row>
    <row r="1338" spans="1:2">
      <c r="A1338" s="4">
        <v>1333</v>
      </c>
      <c r="B1338" s="6" t="str">
        <f>"00191404"</f>
        <v>00191404</v>
      </c>
    </row>
    <row r="1339" spans="1:2">
      <c r="A1339" s="4">
        <v>1334</v>
      </c>
      <c r="B1339" s="6" t="str">
        <f>"00191627"</f>
        <v>00191627</v>
      </c>
    </row>
    <row r="1340" spans="1:2">
      <c r="A1340" s="4">
        <v>1335</v>
      </c>
      <c r="B1340" s="6" t="str">
        <f>"00191927"</f>
        <v>00191927</v>
      </c>
    </row>
    <row r="1341" spans="1:2">
      <c r="A1341" s="4">
        <v>1336</v>
      </c>
      <c r="B1341" s="6" t="str">
        <f>"00192208"</f>
        <v>00192208</v>
      </c>
    </row>
    <row r="1342" spans="1:2">
      <c r="A1342" s="4">
        <v>1337</v>
      </c>
      <c r="B1342" s="6" t="str">
        <f>"00192516"</f>
        <v>00192516</v>
      </c>
    </row>
    <row r="1343" spans="1:2">
      <c r="A1343" s="4">
        <v>1338</v>
      </c>
      <c r="B1343" s="6" t="str">
        <f>"00192604"</f>
        <v>00192604</v>
      </c>
    </row>
    <row r="1344" spans="1:2">
      <c r="A1344" s="4">
        <v>1339</v>
      </c>
      <c r="B1344" s="6" t="str">
        <f>"00192865"</f>
        <v>00192865</v>
      </c>
    </row>
    <row r="1345" spans="1:2">
      <c r="A1345" s="4">
        <v>1340</v>
      </c>
      <c r="B1345" s="6" t="str">
        <f>"00192898"</f>
        <v>00192898</v>
      </c>
    </row>
    <row r="1346" spans="1:2">
      <c r="A1346" s="4">
        <v>1341</v>
      </c>
      <c r="B1346" s="6" t="str">
        <f>"00192997"</f>
        <v>00192997</v>
      </c>
    </row>
    <row r="1347" spans="1:2">
      <c r="A1347" s="4">
        <v>1342</v>
      </c>
      <c r="B1347" s="6" t="str">
        <f>"00193042"</f>
        <v>00193042</v>
      </c>
    </row>
    <row r="1348" spans="1:2">
      <c r="A1348" s="4">
        <v>1343</v>
      </c>
      <c r="B1348" s="6" t="str">
        <f>"00193107"</f>
        <v>00193107</v>
      </c>
    </row>
    <row r="1349" spans="1:2">
      <c r="A1349" s="4">
        <v>1344</v>
      </c>
      <c r="B1349" s="6" t="str">
        <f>"00193192"</f>
        <v>00193192</v>
      </c>
    </row>
    <row r="1350" spans="1:2">
      <c r="A1350" s="4">
        <v>1345</v>
      </c>
      <c r="B1350" s="6" t="str">
        <f>"00193218"</f>
        <v>00193218</v>
      </c>
    </row>
    <row r="1351" spans="1:2">
      <c r="A1351" s="4">
        <v>1346</v>
      </c>
      <c r="B1351" s="6" t="str">
        <f>"00193256"</f>
        <v>00193256</v>
      </c>
    </row>
    <row r="1352" spans="1:2">
      <c r="A1352" s="4">
        <v>1347</v>
      </c>
      <c r="B1352" s="6" t="str">
        <f>"00193257"</f>
        <v>00193257</v>
      </c>
    </row>
    <row r="1353" spans="1:2">
      <c r="A1353" s="4">
        <v>1348</v>
      </c>
      <c r="B1353" s="6" t="str">
        <f>"00193511"</f>
        <v>00193511</v>
      </c>
    </row>
    <row r="1354" spans="1:2">
      <c r="A1354" s="4">
        <v>1349</v>
      </c>
      <c r="B1354" s="6" t="str">
        <f>"00193545"</f>
        <v>00193545</v>
      </c>
    </row>
    <row r="1355" spans="1:2">
      <c r="A1355" s="4">
        <v>1350</v>
      </c>
      <c r="B1355" s="6" t="str">
        <f>"00193586"</f>
        <v>00193586</v>
      </c>
    </row>
    <row r="1356" spans="1:2">
      <c r="A1356" s="4">
        <v>1351</v>
      </c>
      <c r="B1356" s="6" t="str">
        <f>"00193934"</f>
        <v>00193934</v>
      </c>
    </row>
    <row r="1357" spans="1:2">
      <c r="A1357" s="4">
        <v>1352</v>
      </c>
      <c r="B1357" s="6" t="str">
        <f>"00194101"</f>
        <v>00194101</v>
      </c>
    </row>
    <row r="1358" spans="1:2">
      <c r="A1358" s="4">
        <v>1353</v>
      </c>
      <c r="B1358" s="6" t="str">
        <f>"00194383"</f>
        <v>00194383</v>
      </c>
    </row>
    <row r="1359" spans="1:2">
      <c r="A1359" s="4">
        <v>1354</v>
      </c>
      <c r="B1359" s="6" t="str">
        <f>"00194704"</f>
        <v>00194704</v>
      </c>
    </row>
    <row r="1360" spans="1:2">
      <c r="A1360" s="4">
        <v>1355</v>
      </c>
      <c r="B1360" s="6" t="str">
        <f>"00194792"</f>
        <v>00194792</v>
      </c>
    </row>
    <row r="1361" spans="1:2">
      <c r="A1361" s="4">
        <v>1356</v>
      </c>
      <c r="B1361" s="6" t="str">
        <f>"00195200"</f>
        <v>00195200</v>
      </c>
    </row>
    <row r="1362" spans="1:2">
      <c r="A1362" s="4">
        <v>1357</v>
      </c>
      <c r="B1362" s="6" t="str">
        <f>"00195227"</f>
        <v>00195227</v>
      </c>
    </row>
    <row r="1363" spans="1:2">
      <c r="A1363" s="4">
        <v>1358</v>
      </c>
      <c r="B1363" s="6" t="str">
        <f>"00195717"</f>
        <v>00195717</v>
      </c>
    </row>
    <row r="1364" spans="1:2">
      <c r="A1364" s="4">
        <v>1359</v>
      </c>
      <c r="B1364" s="6" t="str">
        <f>"00195725"</f>
        <v>00195725</v>
      </c>
    </row>
    <row r="1365" spans="1:2">
      <c r="A1365" s="4">
        <v>1360</v>
      </c>
      <c r="B1365" s="6" t="str">
        <f>"00195842"</f>
        <v>00195842</v>
      </c>
    </row>
    <row r="1366" spans="1:2">
      <c r="A1366" s="4">
        <v>1361</v>
      </c>
      <c r="B1366" s="6" t="str">
        <f>"00196431"</f>
        <v>00196431</v>
      </c>
    </row>
    <row r="1367" spans="1:2">
      <c r="A1367" s="4">
        <v>1362</v>
      </c>
      <c r="B1367" s="6" t="str">
        <f>"00196514"</f>
        <v>00196514</v>
      </c>
    </row>
    <row r="1368" spans="1:2">
      <c r="A1368" s="4">
        <v>1363</v>
      </c>
      <c r="B1368" s="6" t="str">
        <f>"00196519"</f>
        <v>00196519</v>
      </c>
    </row>
    <row r="1369" spans="1:2">
      <c r="A1369" s="4">
        <v>1364</v>
      </c>
      <c r="B1369" s="6" t="str">
        <f>"00196567"</f>
        <v>00196567</v>
      </c>
    </row>
    <row r="1370" spans="1:2">
      <c r="A1370" s="4">
        <v>1365</v>
      </c>
      <c r="B1370" s="6" t="str">
        <f>"00196626"</f>
        <v>00196626</v>
      </c>
    </row>
    <row r="1371" spans="1:2">
      <c r="A1371" s="4">
        <v>1366</v>
      </c>
      <c r="B1371" s="6" t="str">
        <f>"00196640"</f>
        <v>00196640</v>
      </c>
    </row>
    <row r="1372" spans="1:2">
      <c r="A1372" s="4">
        <v>1367</v>
      </c>
      <c r="B1372" s="6" t="str">
        <f>"00196795"</f>
        <v>00196795</v>
      </c>
    </row>
    <row r="1373" spans="1:2">
      <c r="A1373" s="4">
        <v>1368</v>
      </c>
      <c r="B1373" s="6" t="str">
        <f>"00196902"</f>
        <v>00196902</v>
      </c>
    </row>
    <row r="1374" spans="1:2">
      <c r="A1374" s="4">
        <v>1369</v>
      </c>
      <c r="B1374" s="6" t="str">
        <f>"00197174"</f>
        <v>00197174</v>
      </c>
    </row>
    <row r="1375" spans="1:2">
      <c r="A1375" s="4">
        <v>1370</v>
      </c>
      <c r="B1375" s="6" t="str">
        <f>"00197273"</f>
        <v>00197273</v>
      </c>
    </row>
    <row r="1376" spans="1:2">
      <c r="A1376" s="4">
        <v>1371</v>
      </c>
      <c r="B1376" s="6" t="str">
        <f>"00197302"</f>
        <v>00197302</v>
      </c>
    </row>
    <row r="1377" spans="1:2">
      <c r="A1377" s="4">
        <v>1372</v>
      </c>
      <c r="B1377" s="6" t="str">
        <f>"00197323"</f>
        <v>00197323</v>
      </c>
    </row>
    <row r="1378" spans="1:2">
      <c r="A1378" s="4">
        <v>1373</v>
      </c>
      <c r="B1378" s="6" t="str">
        <f>"00197416"</f>
        <v>00197416</v>
      </c>
    </row>
    <row r="1379" spans="1:2">
      <c r="A1379" s="4">
        <v>1374</v>
      </c>
      <c r="B1379" s="6" t="str">
        <f>"00197850"</f>
        <v>00197850</v>
      </c>
    </row>
    <row r="1380" spans="1:2">
      <c r="A1380" s="4">
        <v>1375</v>
      </c>
      <c r="B1380" s="6" t="str">
        <f>"00198206"</f>
        <v>00198206</v>
      </c>
    </row>
    <row r="1381" spans="1:2">
      <c r="A1381" s="4">
        <v>1376</v>
      </c>
      <c r="B1381" s="6" t="str">
        <f>"00198343"</f>
        <v>00198343</v>
      </c>
    </row>
    <row r="1382" spans="1:2">
      <c r="A1382" s="4">
        <v>1377</v>
      </c>
      <c r="B1382" s="6" t="str">
        <f>"00198546"</f>
        <v>00198546</v>
      </c>
    </row>
    <row r="1383" spans="1:2">
      <c r="A1383" s="4">
        <v>1378</v>
      </c>
      <c r="B1383" s="6" t="str">
        <f>"00198822"</f>
        <v>00198822</v>
      </c>
    </row>
    <row r="1384" spans="1:2">
      <c r="A1384" s="4">
        <v>1379</v>
      </c>
      <c r="B1384" s="6" t="str">
        <f>"00199069"</f>
        <v>00199069</v>
      </c>
    </row>
    <row r="1385" spans="1:2">
      <c r="A1385" s="4">
        <v>1380</v>
      </c>
      <c r="B1385" s="6" t="str">
        <f>"00199492"</f>
        <v>00199492</v>
      </c>
    </row>
    <row r="1386" spans="1:2">
      <c r="A1386" s="4">
        <v>1381</v>
      </c>
      <c r="B1386" s="6" t="str">
        <f>"00199501"</f>
        <v>00199501</v>
      </c>
    </row>
    <row r="1387" spans="1:2">
      <c r="A1387" s="4">
        <v>1382</v>
      </c>
      <c r="B1387" s="6" t="str">
        <f>"00199823"</f>
        <v>00199823</v>
      </c>
    </row>
    <row r="1388" spans="1:2">
      <c r="A1388" s="4">
        <v>1383</v>
      </c>
      <c r="B1388" s="6" t="str">
        <f>"00199855"</f>
        <v>00199855</v>
      </c>
    </row>
    <row r="1389" spans="1:2">
      <c r="A1389" s="4">
        <v>1384</v>
      </c>
      <c r="B1389" s="6" t="str">
        <f>"00200045"</f>
        <v>00200045</v>
      </c>
    </row>
    <row r="1390" spans="1:2">
      <c r="A1390" s="4">
        <v>1385</v>
      </c>
      <c r="B1390" s="6" t="str">
        <f>"00200164"</f>
        <v>00200164</v>
      </c>
    </row>
    <row r="1391" spans="1:2">
      <c r="A1391" s="4">
        <v>1386</v>
      </c>
      <c r="B1391" s="6" t="str">
        <f>"00200166"</f>
        <v>00200166</v>
      </c>
    </row>
    <row r="1392" spans="1:2">
      <c r="A1392" s="4">
        <v>1387</v>
      </c>
      <c r="B1392" s="6" t="str">
        <f>"00200183"</f>
        <v>00200183</v>
      </c>
    </row>
    <row r="1393" spans="1:2">
      <c r="A1393" s="4">
        <v>1388</v>
      </c>
      <c r="B1393" s="6" t="str">
        <f>"00200257"</f>
        <v>00200257</v>
      </c>
    </row>
    <row r="1394" spans="1:2">
      <c r="A1394" s="4">
        <v>1389</v>
      </c>
      <c r="B1394" s="6" t="str">
        <f>"00200521"</f>
        <v>00200521</v>
      </c>
    </row>
    <row r="1395" spans="1:2">
      <c r="A1395" s="4">
        <v>1390</v>
      </c>
      <c r="B1395" s="6" t="str">
        <f>"00200531"</f>
        <v>00200531</v>
      </c>
    </row>
    <row r="1396" spans="1:2">
      <c r="A1396" s="4">
        <v>1391</v>
      </c>
      <c r="B1396" s="6" t="str">
        <f>"00201026"</f>
        <v>00201026</v>
      </c>
    </row>
    <row r="1397" spans="1:2">
      <c r="A1397" s="4">
        <v>1392</v>
      </c>
      <c r="B1397" s="6" t="str">
        <f>"00201260"</f>
        <v>00201260</v>
      </c>
    </row>
    <row r="1398" spans="1:2">
      <c r="A1398" s="4">
        <v>1393</v>
      </c>
      <c r="B1398" s="6" t="str">
        <f>"00201603"</f>
        <v>00201603</v>
      </c>
    </row>
    <row r="1399" spans="1:2">
      <c r="A1399" s="4">
        <v>1394</v>
      </c>
      <c r="B1399" s="6" t="str">
        <f>"00201775"</f>
        <v>00201775</v>
      </c>
    </row>
    <row r="1400" spans="1:2">
      <c r="A1400" s="4">
        <v>1395</v>
      </c>
      <c r="B1400" s="6" t="str">
        <f>"00201791"</f>
        <v>00201791</v>
      </c>
    </row>
    <row r="1401" spans="1:2">
      <c r="A1401" s="4">
        <v>1396</v>
      </c>
      <c r="B1401" s="6" t="str">
        <f>"00201826"</f>
        <v>00201826</v>
      </c>
    </row>
    <row r="1402" spans="1:2">
      <c r="A1402" s="4">
        <v>1397</v>
      </c>
      <c r="B1402" s="6" t="str">
        <f>"00201829"</f>
        <v>00201829</v>
      </c>
    </row>
    <row r="1403" spans="1:2">
      <c r="A1403" s="4">
        <v>1398</v>
      </c>
      <c r="B1403" s="6" t="str">
        <f>"00201878"</f>
        <v>00201878</v>
      </c>
    </row>
    <row r="1404" spans="1:2">
      <c r="A1404" s="4">
        <v>1399</v>
      </c>
      <c r="B1404" s="6" t="str">
        <f>"00201881"</f>
        <v>00201881</v>
      </c>
    </row>
    <row r="1405" spans="1:2">
      <c r="A1405" s="4">
        <v>1400</v>
      </c>
      <c r="B1405" s="6" t="str">
        <f>"00201894"</f>
        <v>00201894</v>
      </c>
    </row>
    <row r="1406" spans="1:2">
      <c r="A1406" s="4">
        <v>1401</v>
      </c>
      <c r="B1406" s="6" t="str">
        <f>"00201919"</f>
        <v>00201919</v>
      </c>
    </row>
    <row r="1407" spans="1:2">
      <c r="A1407" s="4">
        <v>1402</v>
      </c>
      <c r="B1407" s="6" t="str">
        <f>"00201982"</f>
        <v>00201982</v>
      </c>
    </row>
    <row r="1408" spans="1:2">
      <c r="A1408" s="4">
        <v>1403</v>
      </c>
      <c r="B1408" s="6" t="str">
        <f>"00202085"</f>
        <v>00202085</v>
      </c>
    </row>
    <row r="1409" spans="1:2">
      <c r="A1409" s="4">
        <v>1404</v>
      </c>
      <c r="B1409" s="6" t="str">
        <f>"00202205"</f>
        <v>00202205</v>
      </c>
    </row>
    <row r="1410" spans="1:2">
      <c r="A1410" s="4">
        <v>1405</v>
      </c>
      <c r="B1410" s="6" t="str">
        <f>"00202304"</f>
        <v>00202304</v>
      </c>
    </row>
    <row r="1411" spans="1:2" ht="15" customHeight="1">
      <c r="A1411" s="4">
        <v>1406</v>
      </c>
      <c r="B1411" s="6" t="str">
        <f>"00202377"</f>
        <v>00202377</v>
      </c>
    </row>
    <row r="1412" spans="1:2">
      <c r="A1412" s="4">
        <v>1407</v>
      </c>
      <c r="B1412" s="6" t="str">
        <f>"00202397"</f>
        <v>00202397</v>
      </c>
    </row>
    <row r="1413" spans="1:2">
      <c r="A1413" s="4">
        <v>1408</v>
      </c>
      <c r="B1413" s="6" t="str">
        <f>"00202499"</f>
        <v>00202499</v>
      </c>
    </row>
    <row r="1414" spans="1:2">
      <c r="A1414" s="4">
        <v>1409</v>
      </c>
      <c r="B1414" s="6" t="str">
        <f>"00202532"</f>
        <v>00202532</v>
      </c>
    </row>
    <row r="1415" spans="1:2">
      <c r="A1415" s="4">
        <v>1410</v>
      </c>
      <c r="B1415" s="6" t="str">
        <f>"00202602"</f>
        <v>00202602</v>
      </c>
    </row>
    <row r="1416" spans="1:2">
      <c r="A1416" s="4">
        <v>1411</v>
      </c>
      <c r="B1416" s="6" t="str">
        <f>"00202758"</f>
        <v>00202758</v>
      </c>
    </row>
    <row r="1417" spans="1:2">
      <c r="A1417" s="4">
        <v>1412</v>
      </c>
      <c r="B1417" s="6" t="str">
        <f>"00202950"</f>
        <v>00202950</v>
      </c>
    </row>
    <row r="1418" spans="1:2">
      <c r="A1418" s="4">
        <v>1413</v>
      </c>
      <c r="B1418" s="6" t="str">
        <f>"00203032"</f>
        <v>00203032</v>
      </c>
    </row>
    <row r="1419" spans="1:2">
      <c r="A1419" s="4">
        <v>1414</v>
      </c>
      <c r="B1419" s="6" t="str">
        <f>"00203120"</f>
        <v>00203120</v>
      </c>
    </row>
    <row r="1420" spans="1:2">
      <c r="A1420" s="4">
        <v>1415</v>
      </c>
      <c r="B1420" s="6" t="str">
        <f>"00203195"</f>
        <v>00203195</v>
      </c>
    </row>
    <row r="1421" spans="1:2">
      <c r="A1421" s="4">
        <v>1416</v>
      </c>
      <c r="B1421" s="6" t="str">
        <f>"00203216"</f>
        <v>00203216</v>
      </c>
    </row>
    <row r="1422" spans="1:2">
      <c r="A1422" s="4">
        <v>1417</v>
      </c>
      <c r="B1422" s="6" t="str">
        <f>"00203316"</f>
        <v>00203316</v>
      </c>
    </row>
    <row r="1423" spans="1:2">
      <c r="A1423" s="4">
        <v>1418</v>
      </c>
      <c r="B1423" s="6" t="str">
        <f>"00203326"</f>
        <v>00203326</v>
      </c>
    </row>
    <row r="1424" spans="1:2">
      <c r="A1424" s="4">
        <v>1419</v>
      </c>
      <c r="B1424" s="6" t="str">
        <f>"00203371"</f>
        <v>00203371</v>
      </c>
    </row>
    <row r="1425" spans="1:2">
      <c r="A1425" s="4">
        <v>1420</v>
      </c>
      <c r="B1425" s="6" t="str">
        <f>"00203465"</f>
        <v>00203465</v>
      </c>
    </row>
    <row r="1426" spans="1:2">
      <c r="A1426" s="4">
        <v>1421</v>
      </c>
      <c r="B1426" s="6" t="str">
        <f>"00203753"</f>
        <v>00203753</v>
      </c>
    </row>
    <row r="1427" spans="1:2">
      <c r="A1427" s="4">
        <v>1422</v>
      </c>
      <c r="B1427" s="6" t="str">
        <f>"00203761"</f>
        <v>00203761</v>
      </c>
    </row>
    <row r="1428" spans="1:2">
      <c r="A1428" s="4">
        <v>1423</v>
      </c>
      <c r="B1428" s="6" t="str">
        <f>"00205268"</f>
        <v>00205268</v>
      </c>
    </row>
    <row r="1429" spans="1:2">
      <c r="A1429" s="4">
        <v>1424</v>
      </c>
      <c r="B1429" s="6" t="str">
        <f>"00205458"</f>
        <v>00205458</v>
      </c>
    </row>
    <row r="1430" spans="1:2">
      <c r="A1430" s="4">
        <v>1425</v>
      </c>
      <c r="B1430" s="6" t="str">
        <f>"00205727"</f>
        <v>00205727</v>
      </c>
    </row>
    <row r="1431" spans="1:2">
      <c r="A1431" s="4">
        <v>1426</v>
      </c>
      <c r="B1431" s="6" t="str">
        <f>"00205760"</f>
        <v>00205760</v>
      </c>
    </row>
    <row r="1432" spans="1:2">
      <c r="A1432" s="4">
        <v>1427</v>
      </c>
      <c r="B1432" s="6" t="str">
        <f>"00205815"</f>
        <v>00205815</v>
      </c>
    </row>
    <row r="1433" spans="1:2">
      <c r="A1433" s="4">
        <v>1428</v>
      </c>
      <c r="B1433" s="6" t="str">
        <f>"00205951"</f>
        <v>00205951</v>
      </c>
    </row>
    <row r="1434" spans="1:2">
      <c r="A1434" s="4">
        <v>1429</v>
      </c>
      <c r="B1434" s="6" t="str">
        <f>"00205991"</f>
        <v>00205991</v>
      </c>
    </row>
    <row r="1435" spans="1:2">
      <c r="A1435" s="4">
        <v>1430</v>
      </c>
      <c r="B1435" s="6" t="str">
        <f>"00206287"</f>
        <v>00206287</v>
      </c>
    </row>
    <row r="1436" spans="1:2">
      <c r="A1436" s="4">
        <v>1431</v>
      </c>
      <c r="B1436" s="6" t="str">
        <f>"00206293"</f>
        <v>00206293</v>
      </c>
    </row>
    <row r="1437" spans="1:2">
      <c r="A1437" s="4">
        <v>1432</v>
      </c>
      <c r="B1437" s="6" t="str">
        <f>"00206311"</f>
        <v>00206311</v>
      </c>
    </row>
    <row r="1438" spans="1:2">
      <c r="A1438" s="4">
        <v>1433</v>
      </c>
      <c r="B1438" s="6" t="str">
        <f>"00206671"</f>
        <v>00206671</v>
      </c>
    </row>
    <row r="1439" spans="1:2">
      <c r="A1439" s="4">
        <v>1434</v>
      </c>
      <c r="B1439" s="6" t="str">
        <f>"00206779"</f>
        <v>00206779</v>
      </c>
    </row>
    <row r="1440" spans="1:2">
      <c r="A1440" s="4">
        <v>1435</v>
      </c>
      <c r="B1440" s="6" t="str">
        <f>"00207205"</f>
        <v>00207205</v>
      </c>
    </row>
    <row r="1441" spans="1:2">
      <c r="A1441" s="4">
        <v>1436</v>
      </c>
      <c r="B1441" s="6" t="str">
        <f>"00207527"</f>
        <v>00207527</v>
      </c>
    </row>
    <row r="1442" spans="1:2">
      <c r="A1442" s="4">
        <v>1437</v>
      </c>
      <c r="B1442" s="6" t="str">
        <f>"00207546"</f>
        <v>00207546</v>
      </c>
    </row>
    <row r="1443" spans="1:2">
      <c r="A1443" s="4">
        <v>1438</v>
      </c>
      <c r="B1443" s="6" t="str">
        <f>"00207560"</f>
        <v>00207560</v>
      </c>
    </row>
    <row r="1444" spans="1:2">
      <c r="A1444" s="4">
        <v>1439</v>
      </c>
      <c r="B1444" s="6" t="str">
        <f>"00207733"</f>
        <v>00207733</v>
      </c>
    </row>
    <row r="1445" spans="1:2">
      <c r="A1445" s="4">
        <v>1440</v>
      </c>
      <c r="B1445" s="6" t="str">
        <f>"00207795"</f>
        <v>00207795</v>
      </c>
    </row>
    <row r="1446" spans="1:2">
      <c r="A1446" s="4">
        <v>1441</v>
      </c>
      <c r="B1446" s="6" t="str">
        <f>"00208276"</f>
        <v>00208276</v>
      </c>
    </row>
    <row r="1447" spans="1:2">
      <c r="A1447" s="4">
        <v>1442</v>
      </c>
      <c r="B1447" s="6" t="str">
        <f>"00208317"</f>
        <v>00208317</v>
      </c>
    </row>
    <row r="1448" spans="1:2">
      <c r="A1448" s="4">
        <v>1443</v>
      </c>
      <c r="B1448" s="6" t="str">
        <f>"00208500"</f>
        <v>00208500</v>
      </c>
    </row>
    <row r="1449" spans="1:2">
      <c r="A1449" s="4">
        <v>1444</v>
      </c>
      <c r="B1449" s="6" t="str">
        <f>"00208577"</f>
        <v>00208577</v>
      </c>
    </row>
    <row r="1450" spans="1:2">
      <c r="A1450" s="4">
        <v>1445</v>
      </c>
      <c r="B1450" s="6" t="str">
        <f>"00208732"</f>
        <v>00208732</v>
      </c>
    </row>
    <row r="1451" spans="1:2">
      <c r="A1451" s="4">
        <v>1446</v>
      </c>
      <c r="B1451" s="6" t="str">
        <f>"00209030"</f>
        <v>00209030</v>
      </c>
    </row>
    <row r="1452" spans="1:2">
      <c r="A1452" s="4">
        <v>1447</v>
      </c>
      <c r="B1452" s="6" t="str">
        <f>"00209128"</f>
        <v>00209128</v>
      </c>
    </row>
    <row r="1453" spans="1:2">
      <c r="A1453" s="4">
        <v>1448</v>
      </c>
      <c r="B1453" s="6" t="str">
        <f>"00209331"</f>
        <v>00209331</v>
      </c>
    </row>
    <row r="1454" spans="1:2">
      <c r="A1454" s="4">
        <v>1449</v>
      </c>
      <c r="B1454" s="6" t="str">
        <f>"00209919"</f>
        <v>00209919</v>
      </c>
    </row>
    <row r="1455" spans="1:2">
      <c r="A1455" s="4">
        <v>1450</v>
      </c>
      <c r="B1455" s="6" t="str">
        <f>"00210001"</f>
        <v>00210001</v>
      </c>
    </row>
    <row r="1456" spans="1:2">
      <c r="A1456" s="4">
        <v>1451</v>
      </c>
      <c r="B1456" s="6" t="str">
        <f>"00210039"</f>
        <v>00210039</v>
      </c>
    </row>
    <row r="1457" spans="1:2">
      <c r="A1457" s="4">
        <v>1452</v>
      </c>
      <c r="B1457" s="6" t="str">
        <f>"00210148"</f>
        <v>00210148</v>
      </c>
    </row>
    <row r="1458" spans="1:2">
      <c r="A1458" s="4">
        <v>1453</v>
      </c>
      <c r="B1458" s="6" t="str">
        <f>"00210166"</f>
        <v>00210166</v>
      </c>
    </row>
    <row r="1459" spans="1:2">
      <c r="A1459" s="4">
        <v>1454</v>
      </c>
      <c r="B1459" s="6" t="str">
        <f>"00210173"</f>
        <v>00210173</v>
      </c>
    </row>
    <row r="1460" spans="1:2">
      <c r="A1460" s="4">
        <v>1455</v>
      </c>
      <c r="B1460" s="6" t="str">
        <f>"00210534"</f>
        <v>00210534</v>
      </c>
    </row>
    <row r="1461" spans="1:2">
      <c r="A1461" s="4">
        <v>1456</v>
      </c>
      <c r="B1461" s="6" t="str">
        <f>"00210599"</f>
        <v>00210599</v>
      </c>
    </row>
    <row r="1462" spans="1:2">
      <c r="A1462" s="4">
        <v>1457</v>
      </c>
      <c r="B1462" s="6" t="str">
        <f>"00211923"</f>
        <v>00211923</v>
      </c>
    </row>
    <row r="1463" spans="1:2">
      <c r="A1463" s="4">
        <v>1458</v>
      </c>
      <c r="B1463" s="6" t="str">
        <f>"00211948"</f>
        <v>00211948</v>
      </c>
    </row>
    <row r="1464" spans="1:2">
      <c r="A1464" s="4">
        <v>1459</v>
      </c>
      <c r="B1464" s="6" t="str">
        <f>"00211981"</f>
        <v>00211981</v>
      </c>
    </row>
    <row r="1465" spans="1:2">
      <c r="A1465" s="4">
        <v>1460</v>
      </c>
      <c r="B1465" s="6" t="str">
        <f>"00212162"</f>
        <v>00212162</v>
      </c>
    </row>
    <row r="1466" spans="1:2">
      <c r="A1466" s="4">
        <v>1461</v>
      </c>
      <c r="B1466" s="6" t="str">
        <f>"00212260"</f>
        <v>00212260</v>
      </c>
    </row>
    <row r="1467" spans="1:2">
      <c r="A1467" s="4">
        <v>1462</v>
      </c>
      <c r="B1467" s="6" t="str">
        <f>"00212280"</f>
        <v>00212280</v>
      </c>
    </row>
    <row r="1468" spans="1:2">
      <c r="A1468" s="4">
        <v>1463</v>
      </c>
      <c r="B1468" s="6" t="str">
        <f>"00212611"</f>
        <v>00212611</v>
      </c>
    </row>
    <row r="1469" spans="1:2">
      <c r="A1469" s="4">
        <v>1464</v>
      </c>
      <c r="B1469" s="6" t="str">
        <f>"00214146"</f>
        <v>00214146</v>
      </c>
    </row>
    <row r="1470" spans="1:2">
      <c r="A1470" s="4">
        <v>1465</v>
      </c>
      <c r="B1470" s="6" t="str">
        <f>"00214360"</f>
        <v>00214360</v>
      </c>
    </row>
    <row r="1471" spans="1:2">
      <c r="A1471" s="4">
        <v>1466</v>
      </c>
      <c r="B1471" s="6" t="str">
        <f>"00214773"</f>
        <v>00214773</v>
      </c>
    </row>
    <row r="1472" spans="1:2">
      <c r="A1472" s="4">
        <v>1467</v>
      </c>
      <c r="B1472" s="6" t="str">
        <f>"00215047"</f>
        <v>00215047</v>
      </c>
    </row>
    <row r="1473" spans="1:2">
      <c r="A1473" s="4">
        <v>1468</v>
      </c>
      <c r="B1473" s="6" t="str">
        <f>"00215083"</f>
        <v>00215083</v>
      </c>
    </row>
    <row r="1474" spans="1:2">
      <c r="A1474" s="4">
        <v>1469</v>
      </c>
      <c r="B1474" s="6" t="str">
        <f>"00215391"</f>
        <v>00215391</v>
      </c>
    </row>
    <row r="1475" spans="1:2">
      <c r="A1475" s="4">
        <v>1470</v>
      </c>
      <c r="B1475" s="6" t="str">
        <f>"00215616"</f>
        <v>00215616</v>
      </c>
    </row>
    <row r="1476" spans="1:2">
      <c r="A1476" s="4">
        <v>1471</v>
      </c>
      <c r="B1476" s="6" t="str">
        <f>"00215748"</f>
        <v>00215748</v>
      </c>
    </row>
    <row r="1477" spans="1:2">
      <c r="A1477" s="4">
        <v>1472</v>
      </c>
      <c r="B1477" s="6" t="str">
        <f>"00215913"</f>
        <v>00215913</v>
      </c>
    </row>
    <row r="1478" spans="1:2">
      <c r="A1478" s="4">
        <v>1473</v>
      </c>
      <c r="B1478" s="6" t="str">
        <f>"00216106"</f>
        <v>00216106</v>
      </c>
    </row>
    <row r="1479" spans="1:2">
      <c r="A1479" s="4">
        <v>1474</v>
      </c>
      <c r="B1479" s="6" t="str">
        <f>"00216450"</f>
        <v>00216450</v>
      </c>
    </row>
    <row r="1480" spans="1:2">
      <c r="A1480" s="4">
        <v>1475</v>
      </c>
      <c r="B1480" s="6" t="str">
        <f>"00217004"</f>
        <v>00217004</v>
      </c>
    </row>
    <row r="1481" spans="1:2">
      <c r="A1481" s="4">
        <v>1476</v>
      </c>
      <c r="B1481" s="6" t="str">
        <f>"00217108"</f>
        <v>00217108</v>
      </c>
    </row>
    <row r="1482" spans="1:2">
      <c r="A1482" s="4">
        <v>1477</v>
      </c>
      <c r="B1482" s="6" t="str">
        <f>"00217136"</f>
        <v>00217136</v>
      </c>
    </row>
    <row r="1483" spans="1:2">
      <c r="A1483" s="4">
        <v>1478</v>
      </c>
      <c r="B1483" s="6" t="str">
        <f>"00217931"</f>
        <v>00217931</v>
      </c>
    </row>
    <row r="1484" spans="1:2">
      <c r="A1484" s="4">
        <v>1479</v>
      </c>
      <c r="B1484" s="6" t="str">
        <f>"00218150"</f>
        <v>00218150</v>
      </c>
    </row>
    <row r="1485" spans="1:2">
      <c r="A1485" s="4">
        <v>1480</v>
      </c>
      <c r="B1485" s="6" t="str">
        <f>"00218409"</f>
        <v>00218409</v>
      </c>
    </row>
    <row r="1486" spans="1:2">
      <c r="A1486" s="4">
        <v>1481</v>
      </c>
      <c r="B1486" s="6" t="str">
        <f>"00218735"</f>
        <v>00218735</v>
      </c>
    </row>
    <row r="1487" spans="1:2">
      <c r="A1487" s="4">
        <v>1482</v>
      </c>
      <c r="B1487" s="6" t="str">
        <f>"00218790"</f>
        <v>00218790</v>
      </c>
    </row>
    <row r="1488" spans="1:2">
      <c r="A1488" s="4">
        <v>1483</v>
      </c>
      <c r="B1488" s="6" t="str">
        <f>"00219283"</f>
        <v>00219283</v>
      </c>
    </row>
    <row r="1489" spans="1:2">
      <c r="A1489" s="4">
        <v>1484</v>
      </c>
      <c r="B1489" s="6" t="str">
        <f>"00219537"</f>
        <v>00219537</v>
      </c>
    </row>
    <row r="1490" spans="1:2">
      <c r="A1490" s="4">
        <v>1485</v>
      </c>
      <c r="B1490" s="6" t="str">
        <f>"00219560"</f>
        <v>00219560</v>
      </c>
    </row>
    <row r="1491" spans="1:2">
      <c r="A1491" s="4">
        <v>1486</v>
      </c>
      <c r="B1491" s="6" t="str">
        <f>"00219671"</f>
        <v>00219671</v>
      </c>
    </row>
    <row r="1492" spans="1:2">
      <c r="A1492" s="4">
        <v>1487</v>
      </c>
      <c r="B1492" s="6" t="str">
        <f>"00219753"</f>
        <v>00219753</v>
      </c>
    </row>
    <row r="1493" spans="1:2">
      <c r="A1493" s="4">
        <v>1488</v>
      </c>
      <c r="B1493" s="6" t="str">
        <f>"00219988"</f>
        <v>00219988</v>
      </c>
    </row>
    <row r="1494" spans="1:2">
      <c r="A1494" s="4">
        <v>1489</v>
      </c>
      <c r="B1494" s="6" t="str">
        <f>"00220306"</f>
        <v>00220306</v>
      </c>
    </row>
    <row r="1495" spans="1:2">
      <c r="A1495" s="4">
        <v>1490</v>
      </c>
      <c r="B1495" s="6" t="str">
        <f>"00220683"</f>
        <v>00220683</v>
      </c>
    </row>
    <row r="1496" spans="1:2">
      <c r="A1496" s="4">
        <v>1491</v>
      </c>
      <c r="B1496" s="6" t="str">
        <f>"00221236"</f>
        <v>00221236</v>
      </c>
    </row>
    <row r="1497" spans="1:2">
      <c r="A1497" s="4">
        <v>1492</v>
      </c>
      <c r="B1497" s="6" t="str">
        <f>"00221254"</f>
        <v>00221254</v>
      </c>
    </row>
    <row r="1498" spans="1:2">
      <c r="A1498" s="4">
        <v>1493</v>
      </c>
      <c r="B1498" s="6" t="str">
        <f>"00221292"</f>
        <v>00221292</v>
      </c>
    </row>
    <row r="1499" spans="1:2">
      <c r="A1499" s="4">
        <v>1494</v>
      </c>
      <c r="B1499" s="6" t="str">
        <f>"00221779"</f>
        <v>00221779</v>
      </c>
    </row>
    <row r="1500" spans="1:2">
      <c r="A1500" s="4">
        <v>1495</v>
      </c>
      <c r="B1500" s="6" t="str">
        <f>"00221793"</f>
        <v>00221793</v>
      </c>
    </row>
    <row r="1501" spans="1:2">
      <c r="A1501" s="4">
        <v>1496</v>
      </c>
      <c r="B1501" s="6" t="str">
        <f>"00221908"</f>
        <v>00221908</v>
      </c>
    </row>
    <row r="1502" spans="1:2">
      <c r="A1502" s="4">
        <v>1497</v>
      </c>
      <c r="B1502" s="6" t="str">
        <f>"00221950"</f>
        <v>00221950</v>
      </c>
    </row>
    <row r="1503" spans="1:2">
      <c r="A1503" s="4">
        <v>1498</v>
      </c>
      <c r="B1503" s="6" t="str">
        <f>"00222392"</f>
        <v>00222392</v>
      </c>
    </row>
    <row r="1504" spans="1:2">
      <c r="A1504" s="4">
        <v>1499</v>
      </c>
      <c r="B1504" s="6" t="str">
        <f>"00222767"</f>
        <v>00222767</v>
      </c>
    </row>
    <row r="1505" spans="1:2">
      <c r="A1505" s="4">
        <v>1500</v>
      </c>
      <c r="B1505" s="6" t="str">
        <f>"00222855"</f>
        <v>00222855</v>
      </c>
    </row>
    <row r="1506" spans="1:2">
      <c r="A1506" s="4">
        <v>1501</v>
      </c>
      <c r="B1506" s="6" t="str">
        <f>"00222948"</f>
        <v>00222948</v>
      </c>
    </row>
    <row r="1507" spans="1:2">
      <c r="A1507" s="4">
        <v>1502</v>
      </c>
      <c r="B1507" s="6" t="str">
        <f>"00223266"</f>
        <v>00223266</v>
      </c>
    </row>
    <row r="1508" spans="1:2">
      <c r="A1508" s="4">
        <v>1503</v>
      </c>
      <c r="B1508" s="6" t="str">
        <f>"00224024"</f>
        <v>00224024</v>
      </c>
    </row>
    <row r="1509" spans="1:2">
      <c r="A1509" s="4">
        <v>1504</v>
      </c>
      <c r="B1509" s="6" t="str">
        <f>"00224056"</f>
        <v>00224056</v>
      </c>
    </row>
    <row r="1510" spans="1:2">
      <c r="A1510" s="4">
        <v>1505</v>
      </c>
      <c r="B1510" s="6" t="str">
        <f>"00224351"</f>
        <v>00224351</v>
      </c>
    </row>
    <row r="1511" spans="1:2">
      <c r="A1511" s="4">
        <v>1506</v>
      </c>
      <c r="B1511" s="6" t="str">
        <f>"00224504"</f>
        <v>00224504</v>
      </c>
    </row>
    <row r="1512" spans="1:2">
      <c r="A1512" s="4">
        <v>1507</v>
      </c>
      <c r="B1512" s="6" t="str">
        <f>"00224647"</f>
        <v>00224647</v>
      </c>
    </row>
    <row r="1513" spans="1:2">
      <c r="A1513" s="4">
        <v>1508</v>
      </c>
      <c r="B1513" s="6" t="str">
        <f>"00225836"</f>
        <v>00225836</v>
      </c>
    </row>
    <row r="1514" spans="1:2">
      <c r="A1514" s="4">
        <v>1509</v>
      </c>
      <c r="B1514" s="6" t="str">
        <f>"00226081"</f>
        <v>00226081</v>
      </c>
    </row>
    <row r="1515" spans="1:2">
      <c r="A1515" s="4">
        <v>1510</v>
      </c>
      <c r="B1515" s="6" t="str">
        <f>"00226563"</f>
        <v>00226563</v>
      </c>
    </row>
    <row r="1516" spans="1:2">
      <c r="A1516" s="4">
        <v>1511</v>
      </c>
      <c r="B1516" s="6" t="str">
        <f>"00226908"</f>
        <v>00226908</v>
      </c>
    </row>
    <row r="1517" spans="1:2">
      <c r="A1517" s="4">
        <v>1512</v>
      </c>
      <c r="B1517" s="6" t="str">
        <f>"00227021"</f>
        <v>00227021</v>
      </c>
    </row>
    <row r="1518" spans="1:2">
      <c r="A1518" s="4">
        <v>1513</v>
      </c>
      <c r="B1518" s="6" t="str">
        <f>"00227684"</f>
        <v>00227684</v>
      </c>
    </row>
    <row r="1519" spans="1:2">
      <c r="A1519" s="4">
        <v>1514</v>
      </c>
      <c r="B1519" s="6" t="str">
        <f>"00228444"</f>
        <v>00228444</v>
      </c>
    </row>
    <row r="1520" spans="1:2">
      <c r="A1520" s="4">
        <v>1515</v>
      </c>
      <c r="B1520" s="6" t="str">
        <f>"00228943"</f>
        <v>00228943</v>
      </c>
    </row>
    <row r="1521" spans="1:2">
      <c r="A1521" s="4">
        <v>1516</v>
      </c>
      <c r="B1521" s="6" t="str">
        <f>"00229053"</f>
        <v>00229053</v>
      </c>
    </row>
    <row r="1522" spans="1:2">
      <c r="A1522" s="4">
        <v>1517</v>
      </c>
      <c r="B1522" s="6" t="str">
        <f>"00229190"</f>
        <v>00229190</v>
      </c>
    </row>
    <row r="1523" spans="1:2">
      <c r="A1523" s="4">
        <v>1518</v>
      </c>
      <c r="B1523" s="6" t="str">
        <f>"00229210"</f>
        <v>00229210</v>
      </c>
    </row>
    <row r="1524" spans="1:2">
      <c r="A1524" s="4">
        <v>1519</v>
      </c>
      <c r="B1524" s="6" t="str">
        <f>"00229265"</f>
        <v>00229265</v>
      </c>
    </row>
    <row r="1525" spans="1:2">
      <c r="A1525" s="4">
        <v>1520</v>
      </c>
      <c r="B1525" s="6" t="str">
        <f>"00229509"</f>
        <v>00229509</v>
      </c>
    </row>
    <row r="1526" spans="1:2">
      <c r="A1526" s="4">
        <v>1521</v>
      </c>
      <c r="B1526" s="6" t="str">
        <f>"00229521"</f>
        <v>00229521</v>
      </c>
    </row>
    <row r="1527" spans="1:2">
      <c r="A1527" s="4">
        <v>1522</v>
      </c>
      <c r="B1527" s="6" t="str">
        <f>"00229531"</f>
        <v>00229531</v>
      </c>
    </row>
    <row r="1528" spans="1:2">
      <c r="A1528" s="4">
        <v>1523</v>
      </c>
      <c r="B1528" s="6" t="str">
        <f>"00229626"</f>
        <v>00229626</v>
      </c>
    </row>
    <row r="1529" spans="1:2">
      <c r="A1529" s="4">
        <v>1524</v>
      </c>
      <c r="B1529" s="6" t="str">
        <f>"00230029"</f>
        <v>00230029</v>
      </c>
    </row>
    <row r="1530" spans="1:2">
      <c r="A1530" s="4">
        <v>1525</v>
      </c>
      <c r="B1530" s="6" t="str">
        <f>"00230093"</f>
        <v>00230093</v>
      </c>
    </row>
    <row r="1531" spans="1:2">
      <c r="A1531" s="4">
        <v>1526</v>
      </c>
      <c r="B1531" s="6" t="str">
        <f>"00230181"</f>
        <v>00230181</v>
      </c>
    </row>
    <row r="1532" spans="1:2">
      <c r="A1532" s="4">
        <v>1527</v>
      </c>
      <c r="B1532" s="6" t="str">
        <f>"00230243"</f>
        <v>00230243</v>
      </c>
    </row>
    <row r="1533" spans="1:2">
      <c r="A1533" s="4">
        <v>1528</v>
      </c>
      <c r="B1533" s="6" t="str">
        <f>"00230272"</f>
        <v>00230272</v>
      </c>
    </row>
    <row r="1534" spans="1:2">
      <c r="A1534" s="4">
        <v>1529</v>
      </c>
      <c r="B1534" s="6" t="str">
        <f>"00230319"</f>
        <v>00230319</v>
      </c>
    </row>
    <row r="1535" spans="1:2">
      <c r="A1535" s="4">
        <v>1530</v>
      </c>
      <c r="B1535" s="6" t="str">
        <f>"00230581"</f>
        <v>00230581</v>
      </c>
    </row>
    <row r="1536" spans="1:2">
      <c r="A1536" s="4">
        <v>1531</v>
      </c>
      <c r="B1536" s="6" t="str">
        <f>"00230676"</f>
        <v>00230676</v>
      </c>
    </row>
    <row r="1537" spans="1:2">
      <c r="A1537" s="4">
        <v>1532</v>
      </c>
      <c r="B1537" s="6" t="str">
        <f>"00230693"</f>
        <v>00230693</v>
      </c>
    </row>
    <row r="1538" spans="1:2">
      <c r="A1538" s="4">
        <v>1533</v>
      </c>
      <c r="B1538" s="6" t="str">
        <f>"00230785"</f>
        <v>00230785</v>
      </c>
    </row>
    <row r="1539" spans="1:2">
      <c r="A1539" s="4">
        <v>1534</v>
      </c>
      <c r="B1539" s="6" t="str">
        <f>"00231163"</f>
        <v>00231163</v>
      </c>
    </row>
    <row r="1540" spans="1:2">
      <c r="A1540" s="4">
        <v>1535</v>
      </c>
      <c r="B1540" s="6" t="str">
        <f>"00231250"</f>
        <v>00231250</v>
      </c>
    </row>
    <row r="1541" spans="1:2">
      <c r="A1541" s="4">
        <v>1536</v>
      </c>
      <c r="B1541" s="6" t="str">
        <f>"00231789"</f>
        <v>00231789</v>
      </c>
    </row>
    <row r="1542" spans="1:2">
      <c r="A1542" s="4">
        <v>1537</v>
      </c>
      <c r="B1542" s="6" t="str">
        <f>"00232054"</f>
        <v>00232054</v>
      </c>
    </row>
    <row r="1543" spans="1:2">
      <c r="A1543" s="4">
        <v>1538</v>
      </c>
      <c r="B1543" s="6" t="str">
        <f>"00232341"</f>
        <v>00232341</v>
      </c>
    </row>
    <row r="1544" spans="1:2">
      <c r="A1544" s="4">
        <v>1539</v>
      </c>
      <c r="B1544" s="6" t="str">
        <f>"00232351"</f>
        <v>00232351</v>
      </c>
    </row>
    <row r="1545" spans="1:2">
      <c r="A1545" s="4">
        <v>1540</v>
      </c>
      <c r="B1545" s="6" t="str">
        <f>"00232675"</f>
        <v>00232675</v>
      </c>
    </row>
    <row r="1546" spans="1:2">
      <c r="A1546" s="4">
        <v>1541</v>
      </c>
      <c r="B1546" s="6" t="str">
        <f>"00233180"</f>
        <v>00233180</v>
      </c>
    </row>
    <row r="1547" spans="1:2">
      <c r="A1547" s="4">
        <v>1542</v>
      </c>
      <c r="B1547" s="6" t="str">
        <f>"00233565"</f>
        <v>00233565</v>
      </c>
    </row>
    <row r="1548" spans="1:2">
      <c r="A1548" s="4">
        <v>1543</v>
      </c>
      <c r="B1548" s="6" t="str">
        <f>"00233768"</f>
        <v>00233768</v>
      </c>
    </row>
    <row r="1549" spans="1:2">
      <c r="A1549" s="4">
        <v>1544</v>
      </c>
      <c r="B1549" s="6" t="str">
        <f>"00234235"</f>
        <v>00234235</v>
      </c>
    </row>
    <row r="1550" spans="1:2">
      <c r="A1550" s="4">
        <v>1545</v>
      </c>
      <c r="B1550" s="6" t="str">
        <f>"00234251"</f>
        <v>00234251</v>
      </c>
    </row>
    <row r="1551" spans="1:2">
      <c r="A1551" s="4">
        <v>1546</v>
      </c>
      <c r="B1551" s="6" t="str">
        <f>"00234272"</f>
        <v>00234272</v>
      </c>
    </row>
    <row r="1552" spans="1:2">
      <c r="A1552" s="4">
        <v>1547</v>
      </c>
      <c r="B1552" s="6" t="str">
        <f>"00234422"</f>
        <v>00234422</v>
      </c>
    </row>
    <row r="1553" spans="1:2">
      <c r="A1553" s="4">
        <v>1548</v>
      </c>
      <c r="B1553" s="6" t="str">
        <f>"00234769"</f>
        <v>00234769</v>
      </c>
    </row>
    <row r="1554" spans="1:2">
      <c r="A1554" s="4">
        <v>1549</v>
      </c>
      <c r="B1554" s="6" t="str">
        <f>"00234912"</f>
        <v>00234912</v>
      </c>
    </row>
    <row r="1555" spans="1:2">
      <c r="A1555" s="4">
        <v>1550</v>
      </c>
      <c r="B1555" s="6" t="str">
        <f>"00234969"</f>
        <v>00234969</v>
      </c>
    </row>
    <row r="1556" spans="1:2">
      <c r="A1556" s="4">
        <v>1551</v>
      </c>
      <c r="B1556" s="6" t="str">
        <f>"00235142"</f>
        <v>00235142</v>
      </c>
    </row>
    <row r="1557" spans="1:2">
      <c r="A1557" s="4">
        <v>1552</v>
      </c>
      <c r="B1557" s="6" t="str">
        <f>"00236479"</f>
        <v>00236479</v>
      </c>
    </row>
    <row r="1558" spans="1:2">
      <c r="A1558" s="4">
        <v>1553</v>
      </c>
      <c r="B1558" s="6" t="str">
        <f>"00237312"</f>
        <v>00237312</v>
      </c>
    </row>
    <row r="1559" spans="1:2">
      <c r="A1559" s="4">
        <v>1554</v>
      </c>
      <c r="B1559" s="6" t="str">
        <f>"00238395"</f>
        <v>00238395</v>
      </c>
    </row>
    <row r="1560" spans="1:2">
      <c r="A1560" s="4">
        <v>1555</v>
      </c>
      <c r="B1560" s="6" t="str">
        <f>"00239245"</f>
        <v>00239245</v>
      </c>
    </row>
    <row r="1561" spans="1:2">
      <c r="A1561" s="4">
        <v>1556</v>
      </c>
      <c r="B1561" s="6" t="str">
        <f>"00240052"</f>
        <v>00240052</v>
      </c>
    </row>
    <row r="1562" spans="1:2">
      <c r="A1562" s="4">
        <v>1557</v>
      </c>
      <c r="B1562" s="6" t="str">
        <f>"00240285"</f>
        <v>00240285</v>
      </c>
    </row>
    <row r="1563" spans="1:2">
      <c r="A1563" s="4">
        <v>1558</v>
      </c>
      <c r="B1563" s="6" t="str">
        <f>"00241002"</f>
        <v>00241002</v>
      </c>
    </row>
    <row r="1564" spans="1:2">
      <c r="A1564" s="4">
        <v>1559</v>
      </c>
      <c r="B1564" s="6" t="str">
        <f>"00241198"</f>
        <v>00241198</v>
      </c>
    </row>
    <row r="1565" spans="1:2">
      <c r="A1565" s="4">
        <v>1560</v>
      </c>
      <c r="B1565" s="6" t="str">
        <f>"00241310"</f>
        <v>00241310</v>
      </c>
    </row>
    <row r="1566" spans="1:2">
      <c r="A1566" s="4">
        <v>1561</v>
      </c>
      <c r="B1566" s="6" t="str">
        <f>"00243796"</f>
        <v>00243796</v>
      </c>
    </row>
    <row r="1567" spans="1:2">
      <c r="A1567" s="4">
        <v>1562</v>
      </c>
      <c r="B1567" s="6" t="str">
        <f>"00243950"</f>
        <v>00243950</v>
      </c>
    </row>
    <row r="1568" spans="1:2">
      <c r="A1568" s="4">
        <v>1563</v>
      </c>
      <c r="B1568" s="6" t="str">
        <f>"00244429"</f>
        <v>00244429</v>
      </c>
    </row>
    <row r="1569" spans="1:2">
      <c r="A1569" s="4">
        <v>1564</v>
      </c>
      <c r="B1569" s="6" t="str">
        <f>"00244432"</f>
        <v>00244432</v>
      </c>
    </row>
    <row r="1570" spans="1:2">
      <c r="A1570" s="4">
        <v>1565</v>
      </c>
      <c r="B1570" s="6" t="str">
        <f>"00245107"</f>
        <v>00245107</v>
      </c>
    </row>
    <row r="1571" spans="1:2">
      <c r="A1571" s="4">
        <v>1566</v>
      </c>
      <c r="B1571" s="6" t="str">
        <f>"00245177"</f>
        <v>00245177</v>
      </c>
    </row>
    <row r="1572" spans="1:2">
      <c r="A1572" s="4">
        <v>1567</v>
      </c>
      <c r="B1572" s="6" t="str">
        <f>"00245472"</f>
        <v>00245472</v>
      </c>
    </row>
    <row r="1573" spans="1:2">
      <c r="A1573" s="4">
        <v>1568</v>
      </c>
      <c r="B1573" s="6" t="str">
        <f>"00245714"</f>
        <v>00245714</v>
      </c>
    </row>
    <row r="1574" spans="1:2">
      <c r="A1574" s="4">
        <v>1569</v>
      </c>
      <c r="B1574" s="6" t="str">
        <f>"00245755"</f>
        <v>00245755</v>
      </c>
    </row>
    <row r="1575" spans="1:2">
      <c r="A1575" s="4">
        <v>1570</v>
      </c>
      <c r="B1575" s="6" t="str">
        <f>"00246316"</f>
        <v>00246316</v>
      </c>
    </row>
    <row r="1576" spans="1:2">
      <c r="A1576" s="4">
        <v>1571</v>
      </c>
      <c r="B1576" s="6" t="str">
        <f>"00246551"</f>
        <v>00246551</v>
      </c>
    </row>
    <row r="1577" spans="1:2">
      <c r="A1577" s="4">
        <v>1572</v>
      </c>
      <c r="B1577" s="6" t="str">
        <f>"00246644"</f>
        <v>00246644</v>
      </c>
    </row>
    <row r="1578" spans="1:2">
      <c r="A1578" s="4">
        <v>1573</v>
      </c>
      <c r="B1578" s="6" t="str">
        <f>"00246743"</f>
        <v>00246743</v>
      </c>
    </row>
    <row r="1579" spans="1:2">
      <c r="A1579" s="4">
        <v>1574</v>
      </c>
      <c r="B1579" s="6" t="str">
        <f>"00246776"</f>
        <v>00246776</v>
      </c>
    </row>
    <row r="1580" spans="1:2">
      <c r="A1580" s="4">
        <v>1575</v>
      </c>
      <c r="B1580" s="6" t="str">
        <f>"00246857"</f>
        <v>00246857</v>
      </c>
    </row>
    <row r="1581" spans="1:2">
      <c r="A1581" s="4">
        <v>1576</v>
      </c>
      <c r="B1581" s="6" t="str">
        <f>"00246899"</f>
        <v>00246899</v>
      </c>
    </row>
    <row r="1582" spans="1:2">
      <c r="A1582" s="4">
        <v>1577</v>
      </c>
      <c r="B1582" s="6" t="str">
        <f>"00247428"</f>
        <v>00247428</v>
      </c>
    </row>
    <row r="1583" spans="1:2">
      <c r="A1583" s="4">
        <v>1578</v>
      </c>
      <c r="B1583" s="6" t="str">
        <f>"00247450"</f>
        <v>00247450</v>
      </c>
    </row>
    <row r="1584" spans="1:2">
      <c r="A1584" s="4">
        <v>1579</v>
      </c>
      <c r="B1584" s="6" t="str">
        <f>"00247714"</f>
        <v>00247714</v>
      </c>
    </row>
    <row r="1585" spans="1:2">
      <c r="A1585" s="4">
        <v>1580</v>
      </c>
      <c r="B1585" s="6" t="str">
        <f>"00247909"</f>
        <v>00247909</v>
      </c>
    </row>
    <row r="1586" spans="1:2">
      <c r="A1586" s="4">
        <v>1581</v>
      </c>
      <c r="B1586" s="6" t="str">
        <f>"00247935"</f>
        <v>00247935</v>
      </c>
    </row>
    <row r="1587" spans="1:2">
      <c r="A1587" s="4">
        <v>1582</v>
      </c>
      <c r="B1587" s="6" t="str">
        <f>"00248004"</f>
        <v>00248004</v>
      </c>
    </row>
    <row r="1588" spans="1:2">
      <c r="A1588" s="4">
        <v>1583</v>
      </c>
      <c r="B1588" s="6" t="str">
        <f>"00248142"</f>
        <v>00248142</v>
      </c>
    </row>
    <row r="1589" spans="1:2">
      <c r="A1589" s="4">
        <v>1584</v>
      </c>
      <c r="B1589" s="6" t="str">
        <f>"00248152"</f>
        <v>00248152</v>
      </c>
    </row>
    <row r="1590" spans="1:2">
      <c r="A1590" s="4">
        <v>1585</v>
      </c>
      <c r="B1590" s="6" t="str">
        <f>"00248252"</f>
        <v>00248252</v>
      </c>
    </row>
    <row r="1591" spans="1:2">
      <c r="A1591" s="4">
        <v>1586</v>
      </c>
      <c r="B1591" s="6" t="str">
        <f>"00248684"</f>
        <v>00248684</v>
      </c>
    </row>
    <row r="1592" spans="1:2">
      <c r="A1592" s="4">
        <v>1587</v>
      </c>
      <c r="B1592" s="6" t="str">
        <f>"00248870"</f>
        <v>00248870</v>
      </c>
    </row>
    <row r="1593" spans="1:2">
      <c r="A1593" s="4">
        <v>1588</v>
      </c>
      <c r="B1593" s="6" t="str">
        <f>"00249111"</f>
        <v>00249111</v>
      </c>
    </row>
    <row r="1594" spans="1:2">
      <c r="A1594" s="4">
        <v>1589</v>
      </c>
      <c r="B1594" s="6" t="str">
        <f>"00249129"</f>
        <v>00249129</v>
      </c>
    </row>
    <row r="1595" spans="1:2">
      <c r="A1595" s="4">
        <v>1590</v>
      </c>
      <c r="B1595" s="6" t="str">
        <f>"00249133"</f>
        <v>00249133</v>
      </c>
    </row>
    <row r="1596" spans="1:2">
      <c r="A1596" s="4">
        <v>1591</v>
      </c>
      <c r="B1596" s="6" t="str">
        <f>"00249619"</f>
        <v>00249619</v>
      </c>
    </row>
    <row r="1597" spans="1:2">
      <c r="A1597" s="4">
        <v>1592</v>
      </c>
      <c r="B1597" s="6" t="str">
        <f>"00249741"</f>
        <v>00249741</v>
      </c>
    </row>
    <row r="1598" spans="1:2">
      <c r="A1598" s="4">
        <v>1593</v>
      </c>
      <c r="B1598" s="6" t="str">
        <f>"00249754"</f>
        <v>00249754</v>
      </c>
    </row>
    <row r="1599" spans="1:2">
      <c r="A1599" s="4">
        <v>1594</v>
      </c>
      <c r="B1599" s="6" t="str">
        <f>"00249786"</f>
        <v>00249786</v>
      </c>
    </row>
    <row r="1600" spans="1:2">
      <c r="A1600" s="4">
        <v>1595</v>
      </c>
      <c r="B1600" s="6" t="str">
        <f>"00250052"</f>
        <v>00250052</v>
      </c>
    </row>
    <row r="1601" spans="1:2">
      <c r="A1601" s="4">
        <v>1596</v>
      </c>
      <c r="B1601" s="6" t="str">
        <f>"00250128"</f>
        <v>00250128</v>
      </c>
    </row>
    <row r="1602" spans="1:2">
      <c r="A1602" s="4">
        <v>1597</v>
      </c>
      <c r="B1602" s="6" t="str">
        <f>"00250160"</f>
        <v>00250160</v>
      </c>
    </row>
    <row r="1603" spans="1:2">
      <c r="A1603" s="4">
        <v>1598</v>
      </c>
      <c r="B1603" s="6" t="str">
        <f>"00250168"</f>
        <v>00250168</v>
      </c>
    </row>
    <row r="1604" spans="1:2">
      <c r="A1604" s="4">
        <v>1599</v>
      </c>
      <c r="B1604" s="6" t="str">
        <f>"00250188"</f>
        <v>00250188</v>
      </c>
    </row>
    <row r="1605" spans="1:2">
      <c r="A1605" s="4">
        <v>1600</v>
      </c>
      <c r="B1605" s="6" t="str">
        <f>"00250414"</f>
        <v>00250414</v>
      </c>
    </row>
    <row r="1606" spans="1:2">
      <c r="A1606" s="4">
        <v>1601</v>
      </c>
      <c r="B1606" s="6" t="str">
        <f>"00250450"</f>
        <v>00250450</v>
      </c>
    </row>
    <row r="1607" spans="1:2">
      <c r="A1607" s="4">
        <v>1602</v>
      </c>
      <c r="B1607" s="6" t="str">
        <f>"00250639"</f>
        <v>00250639</v>
      </c>
    </row>
    <row r="1608" spans="1:2">
      <c r="A1608" s="4">
        <v>1603</v>
      </c>
      <c r="B1608" s="6" t="str">
        <f>"00250651"</f>
        <v>00250651</v>
      </c>
    </row>
    <row r="1609" spans="1:2">
      <c r="A1609" s="4">
        <v>1604</v>
      </c>
      <c r="B1609" s="6" t="str">
        <f>"00250791"</f>
        <v>00250791</v>
      </c>
    </row>
    <row r="1610" spans="1:2">
      <c r="A1610" s="4">
        <v>1605</v>
      </c>
      <c r="B1610" s="6" t="str">
        <f>"00250862"</f>
        <v>00250862</v>
      </c>
    </row>
    <row r="1611" spans="1:2">
      <c r="A1611" s="4">
        <v>1606</v>
      </c>
      <c r="B1611" s="6" t="str">
        <f>"00250870"</f>
        <v>00250870</v>
      </c>
    </row>
    <row r="1612" spans="1:2">
      <c r="A1612" s="4">
        <v>1607</v>
      </c>
      <c r="B1612" s="6" t="str">
        <f>"00251148"</f>
        <v>00251148</v>
      </c>
    </row>
    <row r="1613" spans="1:2">
      <c r="A1613" s="4">
        <v>1608</v>
      </c>
      <c r="B1613" s="6" t="str">
        <f>"00251326"</f>
        <v>00251326</v>
      </c>
    </row>
    <row r="1614" spans="1:2">
      <c r="A1614" s="4">
        <v>1609</v>
      </c>
      <c r="B1614" s="6" t="str">
        <f>"00251628"</f>
        <v>00251628</v>
      </c>
    </row>
    <row r="1615" spans="1:2">
      <c r="A1615" s="4">
        <v>1610</v>
      </c>
      <c r="B1615" s="6" t="str">
        <f>"00251765"</f>
        <v>00251765</v>
      </c>
    </row>
    <row r="1616" spans="1:2">
      <c r="A1616" s="4">
        <v>1611</v>
      </c>
      <c r="B1616" s="6" t="str">
        <f>"00251766"</f>
        <v>00251766</v>
      </c>
    </row>
    <row r="1617" spans="1:2">
      <c r="A1617" s="4">
        <v>1612</v>
      </c>
      <c r="B1617" s="6" t="str">
        <f>"00251902"</f>
        <v>00251902</v>
      </c>
    </row>
    <row r="1618" spans="1:2">
      <c r="A1618" s="4">
        <v>1613</v>
      </c>
      <c r="B1618" s="6" t="str">
        <f>"00251930"</f>
        <v>00251930</v>
      </c>
    </row>
    <row r="1619" spans="1:2">
      <c r="A1619" s="4">
        <v>1614</v>
      </c>
      <c r="B1619" s="6" t="str">
        <f>"00252267"</f>
        <v>00252267</v>
      </c>
    </row>
    <row r="1620" spans="1:2">
      <c r="A1620" s="4">
        <v>1615</v>
      </c>
      <c r="B1620" s="6" t="str">
        <f>"00252414"</f>
        <v>00252414</v>
      </c>
    </row>
    <row r="1621" spans="1:2">
      <c r="A1621" s="4">
        <v>1616</v>
      </c>
      <c r="B1621" s="6" t="str">
        <f>"00252432"</f>
        <v>00252432</v>
      </c>
    </row>
    <row r="1622" spans="1:2">
      <c r="A1622" s="4">
        <v>1617</v>
      </c>
      <c r="B1622" s="6" t="str">
        <f>"00252523"</f>
        <v>00252523</v>
      </c>
    </row>
    <row r="1623" spans="1:2">
      <c r="A1623" s="4">
        <v>1618</v>
      </c>
      <c r="B1623" s="6" t="str">
        <f>"00252833"</f>
        <v>00252833</v>
      </c>
    </row>
    <row r="1624" spans="1:2">
      <c r="A1624" s="4">
        <v>1619</v>
      </c>
      <c r="B1624" s="6" t="str">
        <f>"00252912"</f>
        <v>00252912</v>
      </c>
    </row>
    <row r="1625" spans="1:2">
      <c r="A1625" s="4">
        <v>1620</v>
      </c>
      <c r="B1625" s="6" t="str">
        <f>"00252944"</f>
        <v>00252944</v>
      </c>
    </row>
    <row r="1626" spans="1:2">
      <c r="A1626" s="4">
        <v>1621</v>
      </c>
      <c r="B1626" s="6" t="str">
        <f>"00252972"</f>
        <v>00252972</v>
      </c>
    </row>
    <row r="1627" spans="1:2">
      <c r="A1627" s="4">
        <v>1622</v>
      </c>
      <c r="B1627" s="6" t="str">
        <f>"00252987"</f>
        <v>00252987</v>
      </c>
    </row>
    <row r="1628" spans="1:2">
      <c r="A1628" s="4">
        <v>1623</v>
      </c>
      <c r="B1628" s="6" t="str">
        <f>"00253080"</f>
        <v>00253080</v>
      </c>
    </row>
    <row r="1629" spans="1:2">
      <c r="A1629" s="4">
        <v>1624</v>
      </c>
      <c r="B1629" s="6" t="str">
        <f>"00253206"</f>
        <v>00253206</v>
      </c>
    </row>
    <row r="1630" spans="1:2">
      <c r="A1630" s="4">
        <v>1625</v>
      </c>
      <c r="B1630" s="6" t="str">
        <f>"00253257"</f>
        <v>00253257</v>
      </c>
    </row>
    <row r="1631" spans="1:2">
      <c r="A1631" s="4">
        <v>1626</v>
      </c>
      <c r="B1631" s="6" t="str">
        <f>"00253310"</f>
        <v>00253310</v>
      </c>
    </row>
    <row r="1632" spans="1:2">
      <c r="A1632" s="4">
        <v>1627</v>
      </c>
      <c r="B1632" s="6" t="str">
        <f>"00253355"</f>
        <v>00253355</v>
      </c>
    </row>
    <row r="1633" spans="1:2">
      <c r="A1633" s="4">
        <v>1628</v>
      </c>
      <c r="B1633" s="6" t="str">
        <f>"00253388"</f>
        <v>00253388</v>
      </c>
    </row>
    <row r="1634" spans="1:2">
      <c r="A1634" s="4">
        <v>1629</v>
      </c>
      <c r="B1634" s="6" t="str">
        <f>"00253493"</f>
        <v>00253493</v>
      </c>
    </row>
    <row r="1635" spans="1:2">
      <c r="A1635" s="4">
        <v>1630</v>
      </c>
      <c r="B1635" s="6" t="str">
        <f>"00253633"</f>
        <v>00253633</v>
      </c>
    </row>
    <row r="1636" spans="1:2">
      <c r="A1636" s="4">
        <v>1631</v>
      </c>
      <c r="B1636" s="6" t="str">
        <f>"00253714"</f>
        <v>00253714</v>
      </c>
    </row>
    <row r="1637" spans="1:2">
      <c r="A1637" s="4">
        <v>1632</v>
      </c>
      <c r="B1637" s="6" t="str">
        <f>"00253954"</f>
        <v>00253954</v>
      </c>
    </row>
    <row r="1638" spans="1:2">
      <c r="A1638" s="4">
        <v>1633</v>
      </c>
      <c r="B1638" s="6" t="str">
        <f>"00254306"</f>
        <v>00254306</v>
      </c>
    </row>
    <row r="1639" spans="1:2">
      <c r="A1639" s="4">
        <v>1634</v>
      </c>
      <c r="B1639" s="6" t="str">
        <f>"00254400"</f>
        <v>00254400</v>
      </c>
    </row>
    <row r="1640" spans="1:2">
      <c r="A1640" s="4">
        <v>1635</v>
      </c>
      <c r="B1640" s="6" t="str">
        <f>"00254443"</f>
        <v>00254443</v>
      </c>
    </row>
    <row r="1641" spans="1:2">
      <c r="A1641" s="4">
        <v>1636</v>
      </c>
      <c r="B1641" s="6" t="str">
        <f>"00254448"</f>
        <v>00254448</v>
      </c>
    </row>
    <row r="1642" spans="1:2">
      <c r="A1642" s="4">
        <v>1637</v>
      </c>
      <c r="B1642" s="6" t="str">
        <f>"00254492"</f>
        <v>00254492</v>
      </c>
    </row>
    <row r="1643" spans="1:2">
      <c r="A1643" s="4">
        <v>1638</v>
      </c>
      <c r="B1643" s="6" t="str">
        <f>"00254910"</f>
        <v>00254910</v>
      </c>
    </row>
    <row r="1644" spans="1:2">
      <c r="A1644" s="4">
        <v>1639</v>
      </c>
      <c r="B1644" s="6" t="str">
        <f>"00255043"</f>
        <v>00255043</v>
      </c>
    </row>
    <row r="1645" spans="1:2">
      <c r="A1645" s="4">
        <v>1640</v>
      </c>
      <c r="B1645" s="6" t="str">
        <f>"00255084"</f>
        <v>00255084</v>
      </c>
    </row>
    <row r="1646" spans="1:2">
      <c r="A1646" s="4">
        <v>1641</v>
      </c>
      <c r="B1646" s="6" t="str">
        <f>"00255124"</f>
        <v>00255124</v>
      </c>
    </row>
    <row r="1647" spans="1:2">
      <c r="A1647" s="4">
        <v>1642</v>
      </c>
      <c r="B1647" s="6" t="str">
        <f>"00255196"</f>
        <v>00255196</v>
      </c>
    </row>
    <row r="1648" spans="1:2">
      <c r="A1648" s="4">
        <v>1643</v>
      </c>
      <c r="B1648" s="6" t="str">
        <f>"00255400"</f>
        <v>00255400</v>
      </c>
    </row>
    <row r="1649" spans="1:2">
      <c r="A1649" s="4">
        <v>1644</v>
      </c>
      <c r="B1649" s="6" t="str">
        <f>"00255496"</f>
        <v>00255496</v>
      </c>
    </row>
    <row r="1650" spans="1:2">
      <c r="A1650" s="4">
        <v>1645</v>
      </c>
      <c r="B1650" s="6" t="str">
        <f>"00255547"</f>
        <v>00255547</v>
      </c>
    </row>
    <row r="1651" spans="1:2">
      <c r="A1651" s="4">
        <v>1646</v>
      </c>
      <c r="B1651" s="6" t="str">
        <f>"00255854"</f>
        <v>00255854</v>
      </c>
    </row>
    <row r="1652" spans="1:2">
      <c r="A1652" s="4">
        <v>1647</v>
      </c>
      <c r="B1652" s="6" t="str">
        <f>"00255888"</f>
        <v>00255888</v>
      </c>
    </row>
    <row r="1653" spans="1:2">
      <c r="A1653" s="4">
        <v>1648</v>
      </c>
      <c r="B1653" s="6" t="str">
        <f>"00255894"</f>
        <v>00255894</v>
      </c>
    </row>
    <row r="1654" spans="1:2">
      <c r="A1654" s="4">
        <v>1649</v>
      </c>
      <c r="B1654" s="6" t="str">
        <f>"00255919"</f>
        <v>00255919</v>
      </c>
    </row>
    <row r="1655" spans="1:2">
      <c r="A1655" s="4">
        <v>1650</v>
      </c>
      <c r="B1655" s="6" t="str">
        <f>"00256113"</f>
        <v>00256113</v>
      </c>
    </row>
    <row r="1656" spans="1:2">
      <c r="A1656" s="4">
        <v>1651</v>
      </c>
      <c r="B1656" s="6" t="str">
        <f>"00256143"</f>
        <v>00256143</v>
      </c>
    </row>
    <row r="1657" spans="1:2">
      <c r="A1657" s="4">
        <v>1652</v>
      </c>
      <c r="B1657" s="6" t="str">
        <f>"00256240"</f>
        <v>00256240</v>
      </c>
    </row>
    <row r="1658" spans="1:2">
      <c r="A1658" s="4">
        <v>1653</v>
      </c>
      <c r="B1658" s="6" t="str">
        <f>"00256403"</f>
        <v>00256403</v>
      </c>
    </row>
    <row r="1659" spans="1:2">
      <c r="A1659" s="4">
        <v>1654</v>
      </c>
      <c r="B1659" s="6" t="str">
        <f>"00256492"</f>
        <v>00256492</v>
      </c>
    </row>
    <row r="1660" spans="1:2">
      <c r="A1660" s="4">
        <v>1655</v>
      </c>
      <c r="B1660" s="6" t="str">
        <f>"00256760"</f>
        <v>00256760</v>
      </c>
    </row>
    <row r="1661" spans="1:2">
      <c r="A1661" s="4">
        <v>1656</v>
      </c>
      <c r="B1661" s="6" t="str">
        <f>"00256880"</f>
        <v>00256880</v>
      </c>
    </row>
    <row r="1662" spans="1:2">
      <c r="A1662" s="4">
        <v>1657</v>
      </c>
      <c r="B1662" s="6" t="str">
        <f>"00256920"</f>
        <v>00256920</v>
      </c>
    </row>
    <row r="1663" spans="1:2">
      <c r="A1663" s="4">
        <v>1658</v>
      </c>
      <c r="B1663" s="6" t="str">
        <f>"00257214"</f>
        <v>00257214</v>
      </c>
    </row>
    <row r="1664" spans="1:2">
      <c r="A1664" s="4">
        <v>1659</v>
      </c>
      <c r="B1664" s="6" t="str">
        <f>"00257508"</f>
        <v>00257508</v>
      </c>
    </row>
    <row r="1665" spans="1:2">
      <c r="A1665" s="4">
        <v>1660</v>
      </c>
      <c r="B1665" s="6" t="str">
        <f>"00257569"</f>
        <v>00257569</v>
      </c>
    </row>
    <row r="1666" spans="1:2">
      <c r="A1666" s="4">
        <v>1661</v>
      </c>
      <c r="B1666" s="6" t="str">
        <f>"00257650"</f>
        <v>00257650</v>
      </c>
    </row>
    <row r="1667" spans="1:2">
      <c r="A1667" s="4">
        <v>1662</v>
      </c>
      <c r="B1667" s="6" t="str">
        <f>"00257684"</f>
        <v>00257684</v>
      </c>
    </row>
    <row r="1668" spans="1:2">
      <c r="A1668" s="4">
        <v>1663</v>
      </c>
      <c r="B1668" s="6" t="str">
        <f>"00257787"</f>
        <v>00257787</v>
      </c>
    </row>
    <row r="1669" spans="1:2">
      <c r="A1669" s="4">
        <v>1664</v>
      </c>
      <c r="B1669" s="6" t="str">
        <f>"00257970"</f>
        <v>00257970</v>
      </c>
    </row>
    <row r="1670" spans="1:2">
      <c r="A1670" s="4">
        <v>1665</v>
      </c>
      <c r="B1670" s="6" t="str">
        <f>"00258048"</f>
        <v>00258048</v>
      </c>
    </row>
    <row r="1671" spans="1:2">
      <c r="A1671" s="4">
        <v>1666</v>
      </c>
      <c r="B1671" s="6" t="str">
        <f>"00258108"</f>
        <v>00258108</v>
      </c>
    </row>
    <row r="1672" spans="1:2">
      <c r="A1672" s="4">
        <v>1667</v>
      </c>
      <c r="B1672" s="6" t="str">
        <f>"00258184"</f>
        <v>00258184</v>
      </c>
    </row>
    <row r="1673" spans="1:2">
      <c r="A1673" s="4">
        <v>1668</v>
      </c>
      <c r="B1673" s="6" t="str">
        <f>"00258370"</f>
        <v>00258370</v>
      </c>
    </row>
    <row r="1674" spans="1:2">
      <c r="A1674" s="4">
        <v>1669</v>
      </c>
      <c r="B1674" s="6" t="str">
        <f>"00258536"</f>
        <v>00258536</v>
      </c>
    </row>
    <row r="1675" spans="1:2">
      <c r="A1675" s="4">
        <v>1670</v>
      </c>
      <c r="B1675" s="6" t="str">
        <f>"00258583"</f>
        <v>00258583</v>
      </c>
    </row>
    <row r="1676" spans="1:2">
      <c r="A1676" s="4">
        <v>1671</v>
      </c>
      <c r="B1676" s="6" t="str">
        <f>"00258683"</f>
        <v>00258683</v>
      </c>
    </row>
    <row r="1677" spans="1:2">
      <c r="A1677" s="4">
        <v>1672</v>
      </c>
      <c r="B1677" s="6" t="str">
        <f>"00259088"</f>
        <v>00259088</v>
      </c>
    </row>
    <row r="1678" spans="1:2">
      <c r="A1678" s="4">
        <v>1673</v>
      </c>
      <c r="B1678" s="6" t="str">
        <f>"00259168"</f>
        <v>00259168</v>
      </c>
    </row>
    <row r="1679" spans="1:2">
      <c r="A1679" s="4">
        <v>1674</v>
      </c>
      <c r="B1679" s="6" t="str">
        <f>"00259539"</f>
        <v>00259539</v>
      </c>
    </row>
    <row r="1680" spans="1:2">
      <c r="A1680" s="4">
        <v>1675</v>
      </c>
      <c r="B1680" s="6" t="str">
        <f>"00259618"</f>
        <v>00259618</v>
      </c>
    </row>
    <row r="1681" spans="1:2">
      <c r="A1681" s="4">
        <v>1676</v>
      </c>
      <c r="B1681" s="6" t="str">
        <f>"00259621"</f>
        <v>00259621</v>
      </c>
    </row>
    <row r="1682" spans="1:2">
      <c r="A1682" s="4">
        <v>1677</v>
      </c>
      <c r="B1682" s="6" t="str">
        <f>"00259771"</f>
        <v>00259771</v>
      </c>
    </row>
    <row r="1683" spans="1:2">
      <c r="A1683" s="4">
        <v>1678</v>
      </c>
      <c r="B1683" s="6" t="str">
        <f>"00259849"</f>
        <v>00259849</v>
      </c>
    </row>
    <row r="1684" spans="1:2">
      <c r="A1684" s="4">
        <v>1679</v>
      </c>
      <c r="B1684" s="6" t="str">
        <f>"00259901"</f>
        <v>00259901</v>
      </c>
    </row>
    <row r="1685" spans="1:2">
      <c r="A1685" s="4">
        <v>1680</v>
      </c>
      <c r="B1685" s="6" t="str">
        <f>"00260236"</f>
        <v>00260236</v>
      </c>
    </row>
    <row r="1686" spans="1:2">
      <c r="A1686" s="4">
        <v>1681</v>
      </c>
      <c r="B1686" s="6" t="str">
        <f>"00260261"</f>
        <v>00260261</v>
      </c>
    </row>
    <row r="1687" spans="1:2">
      <c r="A1687" s="4">
        <v>1682</v>
      </c>
      <c r="B1687" s="6" t="str">
        <f>"00260275"</f>
        <v>00260275</v>
      </c>
    </row>
    <row r="1688" spans="1:2">
      <c r="A1688" s="4">
        <v>1683</v>
      </c>
      <c r="B1688" s="6" t="str">
        <f>"00260299"</f>
        <v>00260299</v>
      </c>
    </row>
    <row r="1689" spans="1:2">
      <c r="A1689" s="4">
        <v>1684</v>
      </c>
      <c r="B1689" s="6" t="str">
        <f>"00260344"</f>
        <v>00260344</v>
      </c>
    </row>
    <row r="1690" spans="1:2">
      <c r="A1690" s="4">
        <v>1685</v>
      </c>
      <c r="B1690" s="6" t="str">
        <f>"00260479"</f>
        <v>00260479</v>
      </c>
    </row>
    <row r="1691" spans="1:2">
      <c r="A1691" s="4">
        <v>1686</v>
      </c>
      <c r="B1691" s="6" t="str">
        <f>"00260527"</f>
        <v>00260527</v>
      </c>
    </row>
    <row r="1692" spans="1:2">
      <c r="A1692" s="4">
        <v>1687</v>
      </c>
      <c r="B1692" s="6" t="str">
        <f>"00260639"</f>
        <v>00260639</v>
      </c>
    </row>
    <row r="1693" spans="1:2">
      <c r="A1693" s="4">
        <v>1688</v>
      </c>
      <c r="B1693" s="6" t="str">
        <f>"00261040"</f>
        <v>00261040</v>
      </c>
    </row>
    <row r="1694" spans="1:2">
      <c r="A1694" s="4">
        <v>1689</v>
      </c>
      <c r="B1694" s="6" t="str">
        <f>"00261077"</f>
        <v>00261077</v>
      </c>
    </row>
    <row r="1695" spans="1:2">
      <c r="A1695" s="4">
        <v>1690</v>
      </c>
      <c r="B1695" s="6" t="str">
        <f>"00261185"</f>
        <v>00261185</v>
      </c>
    </row>
    <row r="1696" spans="1:2">
      <c r="A1696" s="4">
        <v>1691</v>
      </c>
      <c r="B1696" s="6" t="str">
        <f>"00261276"</f>
        <v>00261276</v>
      </c>
    </row>
    <row r="1697" spans="1:2">
      <c r="A1697" s="4">
        <v>1692</v>
      </c>
      <c r="B1697" s="6" t="str">
        <f>"00261337"</f>
        <v>00261337</v>
      </c>
    </row>
    <row r="1698" spans="1:2">
      <c r="A1698" s="4">
        <v>1693</v>
      </c>
      <c r="B1698" s="6" t="str">
        <f>"00261510"</f>
        <v>00261510</v>
      </c>
    </row>
    <row r="1699" spans="1:2">
      <c r="A1699" s="4">
        <v>1694</v>
      </c>
      <c r="B1699" s="6" t="str">
        <f>"00261558"</f>
        <v>00261558</v>
      </c>
    </row>
    <row r="1700" spans="1:2">
      <c r="A1700" s="4">
        <v>1695</v>
      </c>
      <c r="B1700" s="6" t="str">
        <f>"00261581"</f>
        <v>00261581</v>
      </c>
    </row>
    <row r="1701" spans="1:2">
      <c r="A1701" s="4">
        <v>1696</v>
      </c>
      <c r="B1701" s="6" t="str">
        <f>"00261682"</f>
        <v>00261682</v>
      </c>
    </row>
    <row r="1702" spans="1:2">
      <c r="A1702" s="4">
        <v>1697</v>
      </c>
      <c r="B1702" s="6" t="str">
        <f>"00261725"</f>
        <v>00261725</v>
      </c>
    </row>
    <row r="1703" spans="1:2">
      <c r="A1703" s="4">
        <v>1698</v>
      </c>
      <c r="B1703" s="6" t="str">
        <f>"00261786"</f>
        <v>00261786</v>
      </c>
    </row>
    <row r="1704" spans="1:2">
      <c r="A1704" s="4">
        <v>1699</v>
      </c>
      <c r="B1704" s="6" t="str">
        <f>"00262081"</f>
        <v>00262081</v>
      </c>
    </row>
    <row r="1705" spans="1:2">
      <c r="A1705" s="4">
        <v>1700</v>
      </c>
      <c r="B1705" s="6" t="str">
        <f>"00262150"</f>
        <v>00262150</v>
      </c>
    </row>
    <row r="1706" spans="1:2">
      <c r="A1706" s="4">
        <v>1701</v>
      </c>
      <c r="B1706" s="6" t="str">
        <f>"00262711"</f>
        <v>00262711</v>
      </c>
    </row>
    <row r="1707" spans="1:2">
      <c r="A1707" s="4">
        <v>1702</v>
      </c>
      <c r="B1707" s="6" t="str">
        <f>"00262903"</f>
        <v>00262903</v>
      </c>
    </row>
    <row r="1708" spans="1:2">
      <c r="A1708" s="4">
        <v>1703</v>
      </c>
      <c r="B1708" s="6" t="str">
        <f>"00262936"</f>
        <v>00262936</v>
      </c>
    </row>
    <row r="1709" spans="1:2">
      <c r="A1709" s="4">
        <v>1704</v>
      </c>
      <c r="B1709" s="6" t="str">
        <f>"00262956"</f>
        <v>00262956</v>
      </c>
    </row>
    <row r="1710" spans="1:2">
      <c r="A1710" s="4">
        <v>1705</v>
      </c>
      <c r="B1710" s="6" t="str">
        <f>"00263052"</f>
        <v>00263052</v>
      </c>
    </row>
    <row r="1711" spans="1:2">
      <c r="A1711" s="4">
        <v>1706</v>
      </c>
      <c r="B1711" s="6" t="str">
        <f>"00263068"</f>
        <v>00263068</v>
      </c>
    </row>
    <row r="1712" spans="1:2">
      <c r="A1712" s="4">
        <v>1707</v>
      </c>
      <c r="B1712" s="6" t="str">
        <f>"00263201"</f>
        <v>00263201</v>
      </c>
    </row>
    <row r="1713" spans="1:2">
      <c r="A1713" s="4">
        <v>1708</v>
      </c>
      <c r="B1713" s="6" t="str">
        <f>"00263322"</f>
        <v>00263322</v>
      </c>
    </row>
    <row r="1714" spans="1:2">
      <c r="A1714" s="4">
        <v>1709</v>
      </c>
      <c r="B1714" s="6" t="str">
        <f>"00263635"</f>
        <v>00263635</v>
      </c>
    </row>
    <row r="1715" spans="1:2">
      <c r="A1715" s="4">
        <v>1710</v>
      </c>
      <c r="B1715" s="6" t="str">
        <f>"00263874"</f>
        <v>00263874</v>
      </c>
    </row>
    <row r="1716" spans="1:2">
      <c r="A1716" s="4">
        <v>1711</v>
      </c>
      <c r="B1716" s="6" t="str">
        <f>"00263876"</f>
        <v>00263876</v>
      </c>
    </row>
    <row r="1717" spans="1:2">
      <c r="A1717" s="4">
        <v>1712</v>
      </c>
      <c r="B1717" s="6" t="str">
        <f>"00263925"</f>
        <v>00263925</v>
      </c>
    </row>
    <row r="1718" spans="1:2">
      <c r="A1718" s="4">
        <v>1713</v>
      </c>
      <c r="B1718" s="6" t="str">
        <f>"00263934"</f>
        <v>00263934</v>
      </c>
    </row>
    <row r="1719" spans="1:2">
      <c r="A1719" s="4">
        <v>1714</v>
      </c>
      <c r="B1719" s="6" t="str">
        <f>"00263948"</f>
        <v>00263948</v>
      </c>
    </row>
    <row r="1720" spans="1:2">
      <c r="A1720" s="4">
        <v>1715</v>
      </c>
      <c r="B1720" s="6" t="str">
        <f>"00263967"</f>
        <v>00263967</v>
      </c>
    </row>
    <row r="1721" spans="1:2">
      <c r="A1721" s="4">
        <v>1716</v>
      </c>
      <c r="B1721" s="6" t="str">
        <f>"00263969"</f>
        <v>00263969</v>
      </c>
    </row>
    <row r="1722" spans="1:2">
      <c r="A1722" s="4">
        <v>1717</v>
      </c>
      <c r="B1722" s="6" t="str">
        <f>"00264068"</f>
        <v>00264068</v>
      </c>
    </row>
    <row r="1723" spans="1:2">
      <c r="A1723" s="4">
        <v>1718</v>
      </c>
      <c r="B1723" s="6" t="str">
        <f>"00264321"</f>
        <v>00264321</v>
      </c>
    </row>
    <row r="1724" spans="1:2">
      <c r="A1724" s="4">
        <v>1719</v>
      </c>
      <c r="B1724" s="6" t="str">
        <f>"00264428"</f>
        <v>00264428</v>
      </c>
    </row>
    <row r="1725" spans="1:2">
      <c r="A1725" s="4">
        <v>1720</v>
      </c>
      <c r="B1725" s="6" t="str">
        <f>"00264473"</f>
        <v>00264473</v>
      </c>
    </row>
    <row r="1726" spans="1:2">
      <c r="A1726" s="4">
        <v>1721</v>
      </c>
      <c r="B1726" s="6" t="str">
        <f>"00264860"</f>
        <v>00264860</v>
      </c>
    </row>
    <row r="1727" spans="1:2">
      <c r="A1727" s="4">
        <v>1722</v>
      </c>
      <c r="B1727" s="6" t="str">
        <f>"00264912"</f>
        <v>00264912</v>
      </c>
    </row>
    <row r="1728" spans="1:2">
      <c r="A1728" s="4">
        <v>1723</v>
      </c>
      <c r="B1728" s="6" t="str">
        <f>"00265117"</f>
        <v>00265117</v>
      </c>
    </row>
    <row r="1729" spans="1:2">
      <c r="A1729" s="4">
        <v>1724</v>
      </c>
      <c r="B1729" s="6" t="str">
        <f>"00265261"</f>
        <v>00265261</v>
      </c>
    </row>
    <row r="1730" spans="1:2">
      <c r="A1730" s="4">
        <v>1725</v>
      </c>
      <c r="B1730" s="6" t="str">
        <f>"00265332"</f>
        <v>00265332</v>
      </c>
    </row>
    <row r="1731" spans="1:2">
      <c r="A1731" s="4">
        <v>1726</v>
      </c>
      <c r="B1731" s="6" t="str">
        <f>"00265424"</f>
        <v>00265424</v>
      </c>
    </row>
    <row r="1732" spans="1:2">
      <c r="A1732" s="4">
        <v>1727</v>
      </c>
      <c r="B1732" s="6" t="str">
        <f>"00265728"</f>
        <v>00265728</v>
      </c>
    </row>
    <row r="1733" spans="1:2">
      <c r="A1733" s="4">
        <v>1728</v>
      </c>
      <c r="B1733" s="6" t="str">
        <f>"00266300"</f>
        <v>00266300</v>
      </c>
    </row>
    <row r="1734" spans="1:2">
      <c r="A1734" s="4">
        <v>1729</v>
      </c>
      <c r="B1734" s="6" t="str">
        <f>"00266320"</f>
        <v>00266320</v>
      </c>
    </row>
    <row r="1735" spans="1:2">
      <c r="A1735" s="4">
        <v>1730</v>
      </c>
      <c r="B1735" s="6" t="str">
        <f>"00266689"</f>
        <v>00266689</v>
      </c>
    </row>
    <row r="1736" spans="1:2">
      <c r="A1736" s="4">
        <v>1731</v>
      </c>
      <c r="B1736" s="6" t="str">
        <f>"00266747"</f>
        <v>00266747</v>
      </c>
    </row>
    <row r="1737" spans="1:2">
      <c r="A1737" s="4">
        <v>1732</v>
      </c>
      <c r="B1737" s="6" t="str">
        <f>"00266773"</f>
        <v>00266773</v>
      </c>
    </row>
    <row r="1738" spans="1:2">
      <c r="A1738" s="4">
        <v>1733</v>
      </c>
      <c r="B1738" s="6" t="str">
        <f>"00266970"</f>
        <v>00266970</v>
      </c>
    </row>
    <row r="1739" spans="1:2">
      <c r="A1739" s="4">
        <v>1734</v>
      </c>
      <c r="B1739" s="6" t="str">
        <f>"00267150"</f>
        <v>00267150</v>
      </c>
    </row>
    <row r="1740" spans="1:2">
      <c r="A1740" s="4">
        <v>1735</v>
      </c>
      <c r="B1740" s="6" t="str">
        <f>"00267207"</f>
        <v>00267207</v>
      </c>
    </row>
    <row r="1741" spans="1:2">
      <c r="A1741" s="4">
        <v>1736</v>
      </c>
      <c r="B1741" s="6" t="str">
        <f>"00267344"</f>
        <v>00267344</v>
      </c>
    </row>
    <row r="1742" spans="1:2">
      <c r="A1742" s="4">
        <v>1737</v>
      </c>
      <c r="B1742" s="6" t="str">
        <f>"00267601"</f>
        <v>00267601</v>
      </c>
    </row>
    <row r="1743" spans="1:2">
      <c r="A1743" s="4">
        <v>1738</v>
      </c>
      <c r="B1743" s="6" t="str">
        <f>"00267629"</f>
        <v>00267629</v>
      </c>
    </row>
    <row r="1744" spans="1:2">
      <c r="A1744" s="4">
        <v>1739</v>
      </c>
      <c r="B1744" s="6" t="str">
        <f>"00267740"</f>
        <v>00267740</v>
      </c>
    </row>
    <row r="1745" spans="1:2">
      <c r="A1745" s="4">
        <v>1740</v>
      </c>
      <c r="B1745" s="6" t="str">
        <f>"00267818"</f>
        <v>00267818</v>
      </c>
    </row>
    <row r="1746" spans="1:2">
      <c r="A1746" s="4">
        <v>1741</v>
      </c>
      <c r="B1746" s="6" t="str">
        <f>"00267971"</f>
        <v>00267971</v>
      </c>
    </row>
    <row r="1747" spans="1:2">
      <c r="A1747" s="4">
        <v>1742</v>
      </c>
      <c r="B1747" s="6" t="str">
        <f>"00268437"</f>
        <v>00268437</v>
      </c>
    </row>
    <row r="1748" spans="1:2">
      <c r="A1748" s="4">
        <v>1743</v>
      </c>
      <c r="B1748" s="6" t="str">
        <f>"00268468"</f>
        <v>00268468</v>
      </c>
    </row>
    <row r="1749" spans="1:2">
      <c r="A1749" s="4">
        <v>1744</v>
      </c>
      <c r="B1749" s="6" t="str">
        <f>"00268590"</f>
        <v>00268590</v>
      </c>
    </row>
    <row r="1750" spans="1:2">
      <c r="A1750" s="4">
        <v>1745</v>
      </c>
      <c r="B1750" s="6" t="str">
        <f>"00268758"</f>
        <v>00268758</v>
      </c>
    </row>
    <row r="1751" spans="1:2">
      <c r="A1751" s="4">
        <v>1746</v>
      </c>
      <c r="B1751" s="6" t="str">
        <f>"00268826"</f>
        <v>00268826</v>
      </c>
    </row>
    <row r="1752" spans="1:2">
      <c r="A1752" s="4">
        <v>1747</v>
      </c>
      <c r="B1752" s="6" t="str">
        <f>"00268830"</f>
        <v>00268830</v>
      </c>
    </row>
    <row r="1753" spans="1:2">
      <c r="A1753" s="4">
        <v>1748</v>
      </c>
      <c r="B1753" s="6" t="str">
        <f>"00268878"</f>
        <v>00268878</v>
      </c>
    </row>
    <row r="1754" spans="1:2">
      <c r="A1754" s="4">
        <v>1749</v>
      </c>
      <c r="B1754" s="6" t="str">
        <f>"00269078"</f>
        <v>00269078</v>
      </c>
    </row>
    <row r="1755" spans="1:2">
      <c r="A1755" s="4">
        <v>1750</v>
      </c>
      <c r="B1755" s="6" t="str">
        <f>"00269092"</f>
        <v>00269092</v>
      </c>
    </row>
    <row r="1756" spans="1:2">
      <c r="A1756" s="4">
        <v>1751</v>
      </c>
      <c r="B1756" s="6" t="str">
        <f>"00269371"</f>
        <v>00269371</v>
      </c>
    </row>
    <row r="1757" spans="1:2">
      <c r="A1757" s="4">
        <v>1752</v>
      </c>
      <c r="B1757" s="6" t="str">
        <f>"00269547"</f>
        <v>00269547</v>
      </c>
    </row>
    <row r="1758" spans="1:2">
      <c r="A1758" s="4">
        <v>1753</v>
      </c>
      <c r="B1758" s="6" t="str">
        <f>"00269900"</f>
        <v>00269900</v>
      </c>
    </row>
    <row r="1759" spans="1:2">
      <c r="A1759" s="4">
        <v>1754</v>
      </c>
      <c r="B1759" s="6" t="str">
        <f>"00269910"</f>
        <v>00269910</v>
      </c>
    </row>
    <row r="1760" spans="1:2">
      <c r="A1760" s="4">
        <v>1755</v>
      </c>
      <c r="B1760" s="6" t="str">
        <f>"00269936"</f>
        <v>00269936</v>
      </c>
    </row>
    <row r="1761" spans="1:2">
      <c r="A1761" s="4">
        <v>1756</v>
      </c>
      <c r="B1761" s="6" t="str">
        <f>"00270009"</f>
        <v>00270009</v>
      </c>
    </row>
    <row r="1762" spans="1:2">
      <c r="A1762" s="4">
        <v>1757</v>
      </c>
      <c r="B1762" s="6" t="str">
        <f>"00270279"</f>
        <v>00270279</v>
      </c>
    </row>
    <row r="1763" spans="1:2">
      <c r="A1763" s="4">
        <v>1758</v>
      </c>
      <c r="B1763" s="6" t="str">
        <f>"00270294"</f>
        <v>00270294</v>
      </c>
    </row>
    <row r="1764" spans="1:2">
      <c r="A1764" s="4">
        <v>1759</v>
      </c>
      <c r="B1764" s="6" t="str">
        <f>"00270402"</f>
        <v>00270402</v>
      </c>
    </row>
    <row r="1765" spans="1:2">
      <c r="A1765" s="4">
        <v>1760</v>
      </c>
      <c r="B1765" s="6" t="str">
        <f>"00270735"</f>
        <v>00270735</v>
      </c>
    </row>
    <row r="1766" spans="1:2">
      <c r="A1766" s="4">
        <v>1761</v>
      </c>
      <c r="B1766" s="6" t="str">
        <f>"00270810"</f>
        <v>00270810</v>
      </c>
    </row>
    <row r="1767" spans="1:2">
      <c r="A1767" s="4">
        <v>1762</v>
      </c>
      <c r="B1767" s="6" t="str">
        <f>"00271292"</f>
        <v>00271292</v>
      </c>
    </row>
    <row r="1768" spans="1:2">
      <c r="A1768" s="4">
        <v>1763</v>
      </c>
      <c r="B1768" s="6" t="str">
        <f>"00271894"</f>
        <v>00271894</v>
      </c>
    </row>
    <row r="1769" spans="1:2">
      <c r="A1769" s="4">
        <v>1764</v>
      </c>
      <c r="B1769" s="6" t="str">
        <f>"00271957"</f>
        <v>00271957</v>
      </c>
    </row>
    <row r="1770" spans="1:2">
      <c r="A1770" s="4">
        <v>1765</v>
      </c>
      <c r="B1770" s="6" t="str">
        <f>"00272329"</f>
        <v>00272329</v>
      </c>
    </row>
    <row r="1771" spans="1:2">
      <c r="A1771" s="4">
        <v>1766</v>
      </c>
      <c r="B1771" s="6" t="str">
        <f>"00272623"</f>
        <v>00272623</v>
      </c>
    </row>
    <row r="1772" spans="1:2">
      <c r="A1772" s="4">
        <v>1767</v>
      </c>
      <c r="B1772" s="6" t="str">
        <f>"00272784"</f>
        <v>00272784</v>
      </c>
    </row>
    <row r="1773" spans="1:2">
      <c r="A1773" s="4">
        <v>1768</v>
      </c>
      <c r="B1773" s="6" t="str">
        <f>"00272801"</f>
        <v>00272801</v>
      </c>
    </row>
    <row r="1774" spans="1:2">
      <c r="A1774" s="4">
        <v>1769</v>
      </c>
      <c r="B1774" s="6" t="str">
        <f>"00273021"</f>
        <v>00273021</v>
      </c>
    </row>
    <row r="1775" spans="1:2">
      <c r="A1775" s="4">
        <v>1770</v>
      </c>
      <c r="B1775" s="6" t="str">
        <f>"00273050"</f>
        <v>00273050</v>
      </c>
    </row>
    <row r="1776" spans="1:2">
      <c r="A1776" s="4">
        <v>1771</v>
      </c>
      <c r="B1776" s="6" t="str">
        <f>"00273115"</f>
        <v>00273115</v>
      </c>
    </row>
    <row r="1777" spans="1:2">
      <c r="A1777" s="4">
        <v>1772</v>
      </c>
      <c r="B1777" s="6" t="str">
        <f>"00273249"</f>
        <v>00273249</v>
      </c>
    </row>
    <row r="1778" spans="1:2">
      <c r="A1778" s="4">
        <v>1773</v>
      </c>
      <c r="B1778" s="6" t="str">
        <f>"00273258"</f>
        <v>00273258</v>
      </c>
    </row>
    <row r="1779" spans="1:2">
      <c r="A1779" s="4">
        <v>1774</v>
      </c>
      <c r="B1779" s="6" t="str">
        <f>"00274444"</f>
        <v>00274444</v>
      </c>
    </row>
    <row r="1780" spans="1:2">
      <c r="A1780" s="4">
        <v>1775</v>
      </c>
      <c r="B1780" s="6" t="str">
        <f>"00274497"</f>
        <v>00274497</v>
      </c>
    </row>
    <row r="1781" spans="1:2">
      <c r="A1781" s="4">
        <v>1776</v>
      </c>
      <c r="B1781" s="6" t="str">
        <f>"00274625"</f>
        <v>00274625</v>
      </c>
    </row>
    <row r="1782" spans="1:2">
      <c r="A1782" s="4">
        <v>1777</v>
      </c>
      <c r="B1782" s="6" t="str">
        <f>"00274641"</f>
        <v>00274641</v>
      </c>
    </row>
    <row r="1783" spans="1:2">
      <c r="A1783" s="4">
        <v>1778</v>
      </c>
      <c r="B1783" s="6" t="str">
        <f>"00274864"</f>
        <v>00274864</v>
      </c>
    </row>
    <row r="1784" spans="1:2">
      <c r="A1784" s="4">
        <v>1779</v>
      </c>
      <c r="B1784" s="6" t="str">
        <f>"00275235"</f>
        <v>00275235</v>
      </c>
    </row>
    <row r="1785" spans="1:2">
      <c r="A1785" s="4">
        <v>1780</v>
      </c>
      <c r="B1785" s="6" t="str">
        <f>"00275444"</f>
        <v>00275444</v>
      </c>
    </row>
    <row r="1786" spans="1:2">
      <c r="A1786" s="4">
        <v>1781</v>
      </c>
      <c r="B1786" s="6" t="str">
        <f>"00275543"</f>
        <v>00275543</v>
      </c>
    </row>
    <row r="1787" spans="1:2">
      <c r="A1787" s="4">
        <v>1782</v>
      </c>
      <c r="B1787" s="6" t="str">
        <f>"00275553"</f>
        <v>00275553</v>
      </c>
    </row>
    <row r="1788" spans="1:2">
      <c r="A1788" s="4">
        <v>1783</v>
      </c>
      <c r="B1788" s="6" t="str">
        <f>"00275830"</f>
        <v>00275830</v>
      </c>
    </row>
    <row r="1789" spans="1:2">
      <c r="A1789" s="4">
        <v>1784</v>
      </c>
      <c r="B1789" s="6" t="str">
        <f>"00276044"</f>
        <v>00276044</v>
      </c>
    </row>
    <row r="1790" spans="1:2">
      <c r="A1790" s="4">
        <v>1785</v>
      </c>
      <c r="B1790" s="6" t="str">
        <f>"00276104"</f>
        <v>00276104</v>
      </c>
    </row>
    <row r="1791" spans="1:2">
      <c r="A1791" s="4">
        <v>1786</v>
      </c>
      <c r="B1791" s="6" t="str">
        <f>"00276562"</f>
        <v>00276562</v>
      </c>
    </row>
    <row r="1792" spans="1:2">
      <c r="A1792" s="4">
        <v>1787</v>
      </c>
      <c r="B1792" s="6" t="str">
        <f>"00276664"</f>
        <v>00276664</v>
      </c>
    </row>
    <row r="1793" spans="1:2">
      <c r="A1793" s="4">
        <v>1788</v>
      </c>
      <c r="B1793" s="6" t="str">
        <f>"00276747"</f>
        <v>00276747</v>
      </c>
    </row>
    <row r="1794" spans="1:2">
      <c r="A1794" s="4">
        <v>1789</v>
      </c>
      <c r="B1794" s="6" t="str">
        <f>"00276868"</f>
        <v>00276868</v>
      </c>
    </row>
    <row r="1795" spans="1:2">
      <c r="A1795" s="4">
        <v>1790</v>
      </c>
      <c r="B1795" s="6" t="str">
        <f>"00276910"</f>
        <v>00276910</v>
      </c>
    </row>
    <row r="1796" spans="1:2">
      <c r="A1796" s="4">
        <v>1791</v>
      </c>
      <c r="B1796" s="6" t="str">
        <f>"00277159"</f>
        <v>00277159</v>
      </c>
    </row>
    <row r="1797" spans="1:2">
      <c r="A1797" s="4">
        <v>1792</v>
      </c>
      <c r="B1797" s="6" t="str">
        <f>"00277261"</f>
        <v>00277261</v>
      </c>
    </row>
    <row r="1798" spans="1:2">
      <c r="A1798" s="4">
        <v>1793</v>
      </c>
      <c r="B1798" s="6" t="str">
        <f>"00277284"</f>
        <v>00277284</v>
      </c>
    </row>
    <row r="1799" spans="1:2">
      <c r="A1799" s="4">
        <v>1794</v>
      </c>
      <c r="B1799" s="6" t="str">
        <f>"00277414"</f>
        <v>00277414</v>
      </c>
    </row>
    <row r="1800" spans="1:2">
      <c r="A1800" s="4">
        <v>1795</v>
      </c>
      <c r="B1800" s="6" t="str">
        <f>"00277539"</f>
        <v>00277539</v>
      </c>
    </row>
    <row r="1801" spans="1:2">
      <c r="A1801" s="4">
        <v>1796</v>
      </c>
      <c r="B1801" s="6" t="str">
        <f>"00277802"</f>
        <v>00277802</v>
      </c>
    </row>
    <row r="1802" spans="1:2">
      <c r="A1802" s="4">
        <v>1797</v>
      </c>
      <c r="B1802" s="6" t="str">
        <f>"00278235"</f>
        <v>00278235</v>
      </c>
    </row>
    <row r="1803" spans="1:2">
      <c r="A1803" s="4">
        <v>1798</v>
      </c>
      <c r="B1803" s="6" t="str">
        <f>"00278310"</f>
        <v>00278310</v>
      </c>
    </row>
    <row r="1804" spans="1:2">
      <c r="A1804" s="4">
        <v>1799</v>
      </c>
      <c r="B1804" s="6" t="str">
        <f>"00278914"</f>
        <v>00278914</v>
      </c>
    </row>
    <row r="1805" spans="1:2">
      <c r="A1805" s="4">
        <v>1800</v>
      </c>
      <c r="B1805" s="6" t="str">
        <f>"00278991"</f>
        <v>00278991</v>
      </c>
    </row>
    <row r="1806" spans="1:2">
      <c r="A1806" s="4">
        <v>1801</v>
      </c>
      <c r="B1806" s="6" t="str">
        <f>"00279061"</f>
        <v>00279061</v>
      </c>
    </row>
    <row r="1807" spans="1:2">
      <c r="A1807" s="4">
        <v>1802</v>
      </c>
      <c r="B1807" s="6" t="str">
        <f>"00279117"</f>
        <v>00279117</v>
      </c>
    </row>
    <row r="1808" spans="1:2">
      <c r="A1808" s="4">
        <v>1803</v>
      </c>
      <c r="B1808" s="6" t="str">
        <f>"00279160"</f>
        <v>00279160</v>
      </c>
    </row>
    <row r="1809" spans="1:2">
      <c r="A1809" s="4">
        <v>1804</v>
      </c>
      <c r="B1809" s="6" t="str">
        <f>"00279351"</f>
        <v>00279351</v>
      </c>
    </row>
    <row r="1810" spans="1:2">
      <c r="A1810" s="4">
        <v>1805</v>
      </c>
      <c r="B1810" s="6" t="str">
        <f>"00279399"</f>
        <v>00279399</v>
      </c>
    </row>
    <row r="1811" spans="1:2">
      <c r="A1811" s="4">
        <v>1806</v>
      </c>
      <c r="B1811" s="6" t="str">
        <f>"00279579"</f>
        <v>00279579</v>
      </c>
    </row>
    <row r="1812" spans="1:2">
      <c r="A1812" s="4">
        <v>1807</v>
      </c>
      <c r="B1812" s="6" t="str">
        <f>"00279674"</f>
        <v>00279674</v>
      </c>
    </row>
    <row r="1813" spans="1:2">
      <c r="A1813" s="4">
        <v>1808</v>
      </c>
      <c r="B1813" s="6" t="str">
        <f>"00279708"</f>
        <v>00279708</v>
      </c>
    </row>
    <row r="1814" spans="1:2">
      <c r="A1814" s="4">
        <v>1809</v>
      </c>
      <c r="B1814" s="6" t="str">
        <f>"00279744"</f>
        <v>00279744</v>
      </c>
    </row>
    <row r="1815" spans="1:2">
      <c r="A1815" s="4">
        <v>1810</v>
      </c>
      <c r="B1815" s="6" t="str">
        <f>"00279918"</f>
        <v>00279918</v>
      </c>
    </row>
    <row r="1816" spans="1:2">
      <c r="A1816" s="4">
        <v>1811</v>
      </c>
      <c r="B1816" s="6" t="str">
        <f>"00279947"</f>
        <v>00279947</v>
      </c>
    </row>
    <row r="1817" spans="1:2">
      <c r="A1817" s="4">
        <v>1812</v>
      </c>
      <c r="B1817" s="6" t="str">
        <f>"00280245"</f>
        <v>00280245</v>
      </c>
    </row>
    <row r="1818" spans="1:2">
      <c r="A1818" s="4">
        <v>1813</v>
      </c>
      <c r="B1818" s="6" t="str">
        <f>"00280300"</f>
        <v>00280300</v>
      </c>
    </row>
    <row r="1819" spans="1:2">
      <c r="A1819" s="4">
        <v>1814</v>
      </c>
      <c r="B1819" s="6" t="str">
        <f>"00280366"</f>
        <v>00280366</v>
      </c>
    </row>
    <row r="1820" spans="1:2">
      <c r="A1820" s="4">
        <v>1815</v>
      </c>
      <c r="B1820" s="6" t="str">
        <f>"00280634"</f>
        <v>00280634</v>
      </c>
    </row>
    <row r="1821" spans="1:2">
      <c r="A1821" s="4">
        <v>1816</v>
      </c>
      <c r="B1821" s="6" t="str">
        <f>"00280718"</f>
        <v>00280718</v>
      </c>
    </row>
    <row r="1822" spans="1:2">
      <c r="A1822" s="4">
        <v>1817</v>
      </c>
      <c r="B1822" s="6" t="str">
        <f>"00280869"</f>
        <v>00280869</v>
      </c>
    </row>
    <row r="1823" spans="1:2">
      <c r="A1823" s="4">
        <v>1818</v>
      </c>
      <c r="B1823" s="6" t="str">
        <f>"00280874"</f>
        <v>00280874</v>
      </c>
    </row>
    <row r="1824" spans="1:2">
      <c r="A1824" s="4">
        <v>1819</v>
      </c>
      <c r="B1824" s="6" t="str">
        <f>"00281228"</f>
        <v>00281228</v>
      </c>
    </row>
    <row r="1825" spans="1:2">
      <c r="A1825" s="4">
        <v>1820</v>
      </c>
      <c r="B1825" s="6" t="str">
        <f>"00281321"</f>
        <v>00281321</v>
      </c>
    </row>
    <row r="1826" spans="1:2">
      <c r="A1826" s="4">
        <v>1821</v>
      </c>
      <c r="B1826" s="6" t="str">
        <f>"00281439"</f>
        <v>00281439</v>
      </c>
    </row>
    <row r="1827" spans="1:2">
      <c r="A1827" s="4">
        <v>1822</v>
      </c>
      <c r="B1827" s="6" t="str">
        <f>"00281708"</f>
        <v>00281708</v>
      </c>
    </row>
    <row r="1828" spans="1:2">
      <c r="A1828" s="4">
        <v>1823</v>
      </c>
      <c r="B1828" s="6" t="str">
        <f>"00281919"</f>
        <v>00281919</v>
      </c>
    </row>
    <row r="1829" spans="1:2">
      <c r="A1829" s="4">
        <v>1824</v>
      </c>
      <c r="B1829" s="6" t="str">
        <f>"00282037"</f>
        <v>00282037</v>
      </c>
    </row>
    <row r="1830" spans="1:2">
      <c r="A1830" s="4">
        <v>1825</v>
      </c>
      <c r="B1830" s="6" t="str">
        <f>"00282060"</f>
        <v>00282060</v>
      </c>
    </row>
    <row r="1831" spans="1:2">
      <c r="A1831" s="4">
        <v>1826</v>
      </c>
      <c r="B1831" s="6" t="str">
        <f>"00282326"</f>
        <v>00282326</v>
      </c>
    </row>
    <row r="1832" spans="1:2">
      <c r="A1832" s="4">
        <v>1827</v>
      </c>
      <c r="B1832" s="6" t="str">
        <f>"00282595"</f>
        <v>00282595</v>
      </c>
    </row>
    <row r="1833" spans="1:2">
      <c r="A1833" s="4">
        <v>1828</v>
      </c>
      <c r="B1833" s="6" t="str">
        <f>"00282668"</f>
        <v>00282668</v>
      </c>
    </row>
    <row r="1834" spans="1:2">
      <c r="A1834" s="4">
        <v>1829</v>
      </c>
      <c r="B1834" s="6" t="str">
        <f>"00283062"</f>
        <v>00283062</v>
      </c>
    </row>
    <row r="1835" spans="1:2">
      <c r="A1835" s="4">
        <v>1830</v>
      </c>
      <c r="B1835" s="6" t="str">
        <f>"00283132"</f>
        <v>00283132</v>
      </c>
    </row>
    <row r="1836" spans="1:2">
      <c r="A1836" s="4">
        <v>1831</v>
      </c>
      <c r="B1836" s="6" t="str">
        <f>"00283318"</f>
        <v>00283318</v>
      </c>
    </row>
    <row r="1837" spans="1:2">
      <c r="A1837" s="4">
        <v>1832</v>
      </c>
      <c r="B1837" s="6" t="str">
        <f>"00283349"</f>
        <v>00283349</v>
      </c>
    </row>
    <row r="1838" spans="1:2">
      <c r="A1838" s="4">
        <v>1833</v>
      </c>
      <c r="B1838" s="6" t="str">
        <f>"00283362"</f>
        <v>00283362</v>
      </c>
    </row>
    <row r="1839" spans="1:2">
      <c r="A1839" s="4">
        <v>1834</v>
      </c>
      <c r="B1839" s="6" t="str">
        <f>"00283595"</f>
        <v>00283595</v>
      </c>
    </row>
    <row r="1840" spans="1:2">
      <c r="A1840" s="4">
        <v>1835</v>
      </c>
      <c r="B1840" s="6" t="str">
        <f>"00283666"</f>
        <v>00283666</v>
      </c>
    </row>
    <row r="1841" spans="1:2">
      <c r="A1841" s="4">
        <v>1836</v>
      </c>
      <c r="B1841" s="6" t="str">
        <f>"00283826"</f>
        <v>00283826</v>
      </c>
    </row>
    <row r="1842" spans="1:2">
      <c r="A1842" s="4">
        <v>1837</v>
      </c>
      <c r="B1842" s="6" t="str">
        <f>"00284145"</f>
        <v>00284145</v>
      </c>
    </row>
    <row r="1843" spans="1:2">
      <c r="A1843" s="4">
        <v>1838</v>
      </c>
      <c r="B1843" s="6" t="str">
        <f>"00284215"</f>
        <v>00284215</v>
      </c>
    </row>
    <row r="1844" spans="1:2">
      <c r="A1844" s="4">
        <v>1839</v>
      </c>
      <c r="B1844" s="6" t="str">
        <f>"00284463"</f>
        <v>00284463</v>
      </c>
    </row>
    <row r="1845" spans="1:2">
      <c r="A1845" s="4">
        <v>1840</v>
      </c>
      <c r="B1845" s="6" t="str">
        <f>"00284698"</f>
        <v>00284698</v>
      </c>
    </row>
    <row r="1846" spans="1:2">
      <c r="A1846" s="4">
        <v>1841</v>
      </c>
      <c r="B1846" s="6" t="str">
        <f>"00284942"</f>
        <v>00284942</v>
      </c>
    </row>
    <row r="1847" spans="1:2">
      <c r="A1847" s="4">
        <v>1842</v>
      </c>
      <c r="B1847" s="6" t="str">
        <f>"00285297"</f>
        <v>00285297</v>
      </c>
    </row>
    <row r="1848" spans="1:2">
      <c r="A1848" s="4">
        <v>1843</v>
      </c>
      <c r="B1848" s="6" t="str">
        <f>"00285307"</f>
        <v>00285307</v>
      </c>
    </row>
    <row r="1849" spans="1:2">
      <c r="A1849" s="4">
        <v>1844</v>
      </c>
      <c r="B1849" s="6" t="str">
        <f>"00285659"</f>
        <v>00285659</v>
      </c>
    </row>
    <row r="1850" spans="1:2">
      <c r="A1850" s="4">
        <v>1845</v>
      </c>
      <c r="B1850" s="6" t="str">
        <f>"00285686"</f>
        <v>00285686</v>
      </c>
    </row>
    <row r="1851" spans="1:2">
      <c r="A1851" s="4">
        <v>1846</v>
      </c>
      <c r="B1851" s="6" t="str">
        <f>"00285719"</f>
        <v>00285719</v>
      </c>
    </row>
    <row r="1852" spans="1:2">
      <c r="A1852" s="4">
        <v>1847</v>
      </c>
      <c r="B1852" s="6" t="str">
        <f>"00285863"</f>
        <v>00285863</v>
      </c>
    </row>
    <row r="1853" spans="1:2">
      <c r="A1853" s="4">
        <v>1848</v>
      </c>
      <c r="B1853" s="6" t="str">
        <f>"00286085"</f>
        <v>00286085</v>
      </c>
    </row>
    <row r="1854" spans="1:2">
      <c r="A1854" s="4">
        <v>1849</v>
      </c>
      <c r="B1854" s="6" t="str">
        <f>"00286205"</f>
        <v>00286205</v>
      </c>
    </row>
    <row r="1855" spans="1:2">
      <c r="A1855" s="4">
        <v>1850</v>
      </c>
      <c r="B1855" s="6" t="str">
        <f>"00286307"</f>
        <v>00286307</v>
      </c>
    </row>
    <row r="1856" spans="1:2">
      <c r="A1856" s="4">
        <v>1851</v>
      </c>
      <c r="B1856" s="6" t="str">
        <f>"00286452"</f>
        <v>00286452</v>
      </c>
    </row>
    <row r="1857" spans="1:2">
      <c r="A1857" s="4">
        <v>1852</v>
      </c>
      <c r="B1857" s="6" t="str">
        <f>"00286801"</f>
        <v>00286801</v>
      </c>
    </row>
    <row r="1858" spans="1:2">
      <c r="A1858" s="4">
        <v>1853</v>
      </c>
      <c r="B1858" s="6" t="str">
        <f>"00286903"</f>
        <v>00286903</v>
      </c>
    </row>
    <row r="1859" spans="1:2">
      <c r="A1859" s="4">
        <v>1854</v>
      </c>
      <c r="B1859" s="6" t="str">
        <f>"00286946"</f>
        <v>00286946</v>
      </c>
    </row>
    <row r="1860" spans="1:2">
      <c r="A1860" s="4">
        <v>1855</v>
      </c>
      <c r="B1860" s="6" t="str">
        <f>"00287086"</f>
        <v>00287086</v>
      </c>
    </row>
    <row r="1861" spans="1:2">
      <c r="A1861" s="4">
        <v>1856</v>
      </c>
      <c r="B1861" s="6" t="str">
        <f>"00287104"</f>
        <v>00287104</v>
      </c>
    </row>
    <row r="1862" spans="1:2">
      <c r="A1862" s="4">
        <v>1857</v>
      </c>
      <c r="B1862" s="6" t="str">
        <f>"00287292"</f>
        <v>00287292</v>
      </c>
    </row>
    <row r="1863" spans="1:2">
      <c r="A1863" s="4">
        <v>1858</v>
      </c>
      <c r="B1863" s="6" t="str">
        <f>"00287581"</f>
        <v>00287581</v>
      </c>
    </row>
    <row r="1864" spans="1:2">
      <c r="A1864" s="4">
        <v>1859</v>
      </c>
      <c r="B1864" s="6" t="str">
        <f>"00287829"</f>
        <v>00287829</v>
      </c>
    </row>
    <row r="1865" spans="1:2">
      <c r="A1865" s="4">
        <v>1860</v>
      </c>
      <c r="B1865" s="6" t="str">
        <f>"00288020"</f>
        <v>00288020</v>
      </c>
    </row>
    <row r="1866" spans="1:2">
      <c r="A1866" s="4">
        <v>1861</v>
      </c>
      <c r="B1866" s="6" t="str">
        <f>"00288172"</f>
        <v>00288172</v>
      </c>
    </row>
    <row r="1867" spans="1:2">
      <c r="A1867" s="4">
        <v>1862</v>
      </c>
      <c r="B1867" s="6" t="str">
        <f>"00288565"</f>
        <v>00288565</v>
      </c>
    </row>
    <row r="1868" spans="1:2">
      <c r="A1868" s="4">
        <v>1863</v>
      </c>
      <c r="B1868" s="6" t="str">
        <f>"00288995"</f>
        <v>00288995</v>
      </c>
    </row>
    <row r="1869" spans="1:2">
      <c r="A1869" s="4">
        <v>1864</v>
      </c>
      <c r="B1869" s="6" t="str">
        <f>"00289092"</f>
        <v>00289092</v>
      </c>
    </row>
    <row r="1870" spans="1:2">
      <c r="A1870" s="4">
        <v>1865</v>
      </c>
      <c r="B1870" s="6" t="str">
        <f>"00289464"</f>
        <v>00289464</v>
      </c>
    </row>
    <row r="1871" spans="1:2">
      <c r="A1871" s="4">
        <v>1866</v>
      </c>
      <c r="B1871" s="6" t="str">
        <f>"00289486"</f>
        <v>00289486</v>
      </c>
    </row>
    <row r="1872" spans="1:2">
      <c r="A1872" s="4">
        <v>1867</v>
      </c>
      <c r="B1872" s="6" t="str">
        <f>"00289698"</f>
        <v>00289698</v>
      </c>
    </row>
    <row r="1873" spans="1:2">
      <c r="A1873" s="4">
        <v>1868</v>
      </c>
      <c r="B1873" s="6" t="str">
        <f>"00289755"</f>
        <v>00289755</v>
      </c>
    </row>
    <row r="1874" spans="1:2">
      <c r="A1874" s="4">
        <v>1869</v>
      </c>
      <c r="B1874" s="6" t="str">
        <f>"00290253"</f>
        <v>00290253</v>
      </c>
    </row>
    <row r="1875" spans="1:2">
      <c r="A1875" s="4">
        <v>1870</v>
      </c>
      <c r="B1875" s="6" t="str">
        <f>"00290333"</f>
        <v>00290333</v>
      </c>
    </row>
    <row r="1876" spans="1:2">
      <c r="A1876" s="4">
        <v>1871</v>
      </c>
      <c r="B1876" s="6" t="str">
        <f>"00290627"</f>
        <v>00290627</v>
      </c>
    </row>
    <row r="1877" spans="1:2">
      <c r="A1877" s="4">
        <v>1872</v>
      </c>
      <c r="B1877" s="6" t="str">
        <f>"00290665"</f>
        <v>00290665</v>
      </c>
    </row>
    <row r="1878" spans="1:2">
      <c r="A1878" s="4">
        <v>1873</v>
      </c>
      <c r="B1878" s="6" t="str">
        <f>"00290710"</f>
        <v>00290710</v>
      </c>
    </row>
    <row r="1879" spans="1:2">
      <c r="A1879" s="4">
        <v>1874</v>
      </c>
      <c r="B1879" s="6" t="str">
        <f>"00291006"</f>
        <v>00291006</v>
      </c>
    </row>
    <row r="1880" spans="1:2">
      <c r="A1880" s="4">
        <v>1875</v>
      </c>
      <c r="B1880" s="6" t="str">
        <f>"00291135"</f>
        <v>00291135</v>
      </c>
    </row>
    <row r="1881" spans="1:2">
      <c r="A1881" s="4">
        <v>1876</v>
      </c>
      <c r="B1881" s="6" t="str">
        <f>"00291387"</f>
        <v>00291387</v>
      </c>
    </row>
    <row r="1882" spans="1:2">
      <c r="A1882" s="4">
        <v>1877</v>
      </c>
      <c r="B1882" s="6" t="str">
        <f>"00291545"</f>
        <v>00291545</v>
      </c>
    </row>
    <row r="1883" spans="1:2">
      <c r="A1883" s="4">
        <v>1878</v>
      </c>
      <c r="B1883" s="6" t="str">
        <f>"00291627"</f>
        <v>00291627</v>
      </c>
    </row>
    <row r="1884" spans="1:2">
      <c r="A1884" s="4">
        <v>1879</v>
      </c>
      <c r="B1884" s="6" t="str">
        <f>"00291700"</f>
        <v>00291700</v>
      </c>
    </row>
    <row r="1885" spans="1:2">
      <c r="A1885" s="4">
        <v>1880</v>
      </c>
      <c r="B1885" s="6" t="str">
        <f>"00291965"</f>
        <v>00291965</v>
      </c>
    </row>
    <row r="1886" spans="1:2">
      <c r="A1886" s="4">
        <v>1881</v>
      </c>
      <c r="B1886" s="6" t="str">
        <f>"00292015"</f>
        <v>00292015</v>
      </c>
    </row>
    <row r="1887" spans="1:2">
      <c r="A1887" s="4">
        <v>1882</v>
      </c>
      <c r="B1887" s="6" t="str">
        <f>"00292202"</f>
        <v>00292202</v>
      </c>
    </row>
    <row r="1888" spans="1:2">
      <c r="A1888" s="4">
        <v>1883</v>
      </c>
      <c r="B1888" s="6" t="str">
        <f>"00292241"</f>
        <v>00292241</v>
      </c>
    </row>
    <row r="1889" spans="1:2">
      <c r="A1889" s="4">
        <v>1884</v>
      </c>
      <c r="B1889" s="6" t="str">
        <f>"00292272"</f>
        <v>00292272</v>
      </c>
    </row>
    <row r="1890" spans="1:2">
      <c r="A1890" s="4">
        <v>1885</v>
      </c>
      <c r="B1890" s="6" t="str">
        <f>"00292336"</f>
        <v>00292336</v>
      </c>
    </row>
    <row r="1891" spans="1:2">
      <c r="A1891" s="4">
        <v>1886</v>
      </c>
      <c r="B1891" s="6" t="str">
        <f>"00293315"</f>
        <v>00293315</v>
      </c>
    </row>
    <row r="1892" spans="1:2">
      <c r="A1892" s="4">
        <v>1887</v>
      </c>
      <c r="B1892" s="6" t="str">
        <f>"00293360"</f>
        <v>00293360</v>
      </c>
    </row>
    <row r="1893" spans="1:2">
      <c r="A1893" s="4">
        <v>1888</v>
      </c>
      <c r="B1893" s="6" t="str">
        <f>"00293765"</f>
        <v>00293765</v>
      </c>
    </row>
    <row r="1894" spans="1:2">
      <c r="A1894" s="4">
        <v>1889</v>
      </c>
      <c r="B1894" s="6" t="str">
        <f>"00293845"</f>
        <v>00293845</v>
      </c>
    </row>
    <row r="1895" spans="1:2">
      <c r="A1895" s="4">
        <v>1890</v>
      </c>
      <c r="B1895" s="6" t="str">
        <f>"00293849"</f>
        <v>00293849</v>
      </c>
    </row>
    <row r="1896" spans="1:2">
      <c r="A1896" s="4">
        <v>1891</v>
      </c>
      <c r="B1896" s="6" t="str">
        <f>"00294051"</f>
        <v>00294051</v>
      </c>
    </row>
    <row r="1897" spans="1:2">
      <c r="A1897" s="4">
        <v>1892</v>
      </c>
      <c r="B1897" s="6" t="str">
        <f>"00294382"</f>
        <v>00294382</v>
      </c>
    </row>
    <row r="1898" spans="1:2">
      <c r="A1898" s="4">
        <v>1893</v>
      </c>
      <c r="B1898" s="6" t="str">
        <f>"00294409"</f>
        <v>00294409</v>
      </c>
    </row>
    <row r="1899" spans="1:2">
      <c r="A1899" s="4">
        <v>1894</v>
      </c>
      <c r="B1899" s="6" t="str">
        <f>"00294733"</f>
        <v>00294733</v>
      </c>
    </row>
    <row r="1900" spans="1:2">
      <c r="A1900" s="4">
        <v>1895</v>
      </c>
      <c r="B1900" s="6" t="str">
        <f>"00294744"</f>
        <v>00294744</v>
      </c>
    </row>
    <row r="1901" spans="1:2">
      <c r="A1901" s="4">
        <v>1896</v>
      </c>
      <c r="B1901" s="6" t="str">
        <f>"00295051"</f>
        <v>00295051</v>
      </c>
    </row>
    <row r="1902" spans="1:2">
      <c r="A1902" s="4">
        <v>1897</v>
      </c>
      <c r="B1902" s="6" t="str">
        <f>"00295334"</f>
        <v>00295334</v>
      </c>
    </row>
    <row r="1903" spans="1:2">
      <c r="A1903" s="4">
        <v>1898</v>
      </c>
      <c r="B1903" s="6" t="str">
        <f>"00295396"</f>
        <v>00295396</v>
      </c>
    </row>
    <row r="1904" spans="1:2">
      <c r="A1904" s="4">
        <v>1899</v>
      </c>
      <c r="B1904" s="6" t="str">
        <f>"00295545"</f>
        <v>00295545</v>
      </c>
    </row>
    <row r="1905" spans="1:2">
      <c r="A1905" s="4">
        <v>1900</v>
      </c>
      <c r="B1905" s="6" t="str">
        <f>"00295584"</f>
        <v>00295584</v>
      </c>
    </row>
    <row r="1906" spans="1:2">
      <c r="A1906" s="4">
        <v>1901</v>
      </c>
      <c r="B1906" s="6" t="str">
        <f>"00295727"</f>
        <v>00295727</v>
      </c>
    </row>
    <row r="1907" spans="1:2">
      <c r="A1907" s="4">
        <v>1902</v>
      </c>
      <c r="B1907" s="6" t="str">
        <f>"00295870"</f>
        <v>00295870</v>
      </c>
    </row>
    <row r="1908" spans="1:2">
      <c r="A1908" s="4">
        <v>1903</v>
      </c>
      <c r="B1908" s="6" t="str">
        <f>"00296354"</f>
        <v>00296354</v>
      </c>
    </row>
    <row r="1909" spans="1:2">
      <c r="A1909" s="4">
        <v>1904</v>
      </c>
      <c r="B1909" s="6" t="str">
        <f>"00297583"</f>
        <v>00297583</v>
      </c>
    </row>
    <row r="1910" spans="1:2">
      <c r="A1910" s="4">
        <v>1905</v>
      </c>
      <c r="B1910" s="6" t="str">
        <f>"00297986"</f>
        <v>00297986</v>
      </c>
    </row>
    <row r="1911" spans="1:2">
      <c r="A1911" s="4">
        <v>1906</v>
      </c>
      <c r="B1911" s="6" t="str">
        <f>"00298127"</f>
        <v>00298127</v>
      </c>
    </row>
    <row r="1912" spans="1:2">
      <c r="A1912" s="4">
        <v>1907</v>
      </c>
      <c r="B1912" s="6" t="str">
        <f>"00298519"</f>
        <v>00298519</v>
      </c>
    </row>
    <row r="1913" spans="1:2">
      <c r="A1913" s="4">
        <v>1908</v>
      </c>
      <c r="B1913" s="6" t="str">
        <f>"00298591"</f>
        <v>00298591</v>
      </c>
    </row>
    <row r="1914" spans="1:2">
      <c r="A1914" s="4">
        <v>1909</v>
      </c>
      <c r="B1914" s="6" t="str">
        <f>"00298636"</f>
        <v>00298636</v>
      </c>
    </row>
    <row r="1915" spans="1:2">
      <c r="A1915" s="4">
        <v>1910</v>
      </c>
      <c r="B1915" s="6" t="str">
        <f>"00298790"</f>
        <v>00298790</v>
      </c>
    </row>
    <row r="1916" spans="1:2">
      <c r="A1916" s="4">
        <v>1911</v>
      </c>
      <c r="B1916" s="6" t="str">
        <f>"00298853"</f>
        <v>00298853</v>
      </c>
    </row>
    <row r="1917" spans="1:2">
      <c r="A1917" s="4">
        <v>1912</v>
      </c>
      <c r="B1917" s="6" t="str">
        <f>"00298971"</f>
        <v>00298971</v>
      </c>
    </row>
    <row r="1918" spans="1:2">
      <c r="A1918" s="4">
        <v>1913</v>
      </c>
      <c r="B1918" s="6" t="str">
        <f>"00299108"</f>
        <v>00299108</v>
      </c>
    </row>
    <row r="1919" spans="1:2">
      <c r="A1919" s="4">
        <v>1914</v>
      </c>
      <c r="B1919" s="6" t="str">
        <f>"00299230"</f>
        <v>00299230</v>
      </c>
    </row>
    <row r="1920" spans="1:2">
      <c r="A1920" s="4">
        <v>1915</v>
      </c>
      <c r="B1920" s="6" t="str">
        <f>"00299646"</f>
        <v>00299646</v>
      </c>
    </row>
    <row r="1921" spans="1:2">
      <c r="A1921" s="4">
        <v>1916</v>
      </c>
      <c r="B1921" s="6" t="str">
        <f>"00300372"</f>
        <v>00300372</v>
      </c>
    </row>
    <row r="1922" spans="1:2">
      <c r="A1922" s="4">
        <v>1917</v>
      </c>
      <c r="B1922" s="6" t="str">
        <f>"00300522"</f>
        <v>00300522</v>
      </c>
    </row>
    <row r="1923" spans="1:2">
      <c r="A1923" s="4">
        <v>1918</v>
      </c>
      <c r="B1923" s="6" t="str">
        <f>"00301018"</f>
        <v>00301018</v>
      </c>
    </row>
    <row r="1924" spans="1:2">
      <c r="A1924" s="4">
        <v>1919</v>
      </c>
      <c r="B1924" s="6" t="str">
        <f>"00301140"</f>
        <v>00301140</v>
      </c>
    </row>
    <row r="1925" spans="1:2">
      <c r="A1925" s="4">
        <v>1920</v>
      </c>
      <c r="B1925" s="6" t="str">
        <f>"00301273"</f>
        <v>00301273</v>
      </c>
    </row>
    <row r="1926" spans="1:2">
      <c r="A1926" s="4">
        <v>1921</v>
      </c>
      <c r="B1926" s="6" t="str">
        <f>"00301277"</f>
        <v>00301277</v>
      </c>
    </row>
    <row r="1927" spans="1:2">
      <c r="A1927" s="4">
        <v>1922</v>
      </c>
      <c r="B1927" s="6" t="str">
        <f>"00301384"</f>
        <v>00301384</v>
      </c>
    </row>
    <row r="1928" spans="1:2">
      <c r="A1928" s="4">
        <v>1923</v>
      </c>
      <c r="B1928" s="6" t="str">
        <f>"00301846"</f>
        <v>00301846</v>
      </c>
    </row>
    <row r="1929" spans="1:2">
      <c r="A1929" s="4">
        <v>1924</v>
      </c>
      <c r="B1929" s="6" t="str">
        <f>"00301861"</f>
        <v>00301861</v>
      </c>
    </row>
    <row r="1930" spans="1:2">
      <c r="A1930" s="4">
        <v>1925</v>
      </c>
      <c r="B1930" s="6" t="str">
        <f>"00302012"</f>
        <v>00302012</v>
      </c>
    </row>
    <row r="1931" spans="1:2">
      <c r="A1931" s="4">
        <v>1926</v>
      </c>
      <c r="B1931" s="6" t="str">
        <f>"00302041"</f>
        <v>00302041</v>
      </c>
    </row>
    <row r="1932" spans="1:2">
      <c r="A1932" s="4">
        <v>1927</v>
      </c>
      <c r="B1932" s="6" t="str">
        <f>"00302074"</f>
        <v>00302074</v>
      </c>
    </row>
    <row r="1933" spans="1:2">
      <c r="A1933" s="4">
        <v>1928</v>
      </c>
      <c r="B1933" s="6" t="str">
        <f>"00302516"</f>
        <v>00302516</v>
      </c>
    </row>
    <row r="1934" spans="1:2">
      <c r="A1934" s="4">
        <v>1929</v>
      </c>
      <c r="B1934" s="6" t="str">
        <f>"00302517"</f>
        <v>00302517</v>
      </c>
    </row>
    <row r="1935" spans="1:2">
      <c r="A1935" s="4">
        <v>1930</v>
      </c>
      <c r="B1935" s="6" t="str">
        <f>"00302906"</f>
        <v>00302906</v>
      </c>
    </row>
    <row r="1936" spans="1:2">
      <c r="A1936" s="4">
        <v>1931</v>
      </c>
      <c r="B1936" s="6" t="str">
        <f>"00302973"</f>
        <v>00302973</v>
      </c>
    </row>
    <row r="1937" spans="1:2">
      <c r="A1937" s="4">
        <v>1932</v>
      </c>
      <c r="B1937" s="6" t="str">
        <f>"00304252"</f>
        <v>00304252</v>
      </c>
    </row>
    <row r="1938" spans="1:2">
      <c r="A1938" s="4">
        <v>1933</v>
      </c>
      <c r="B1938" s="6" t="str">
        <f>"00304736"</f>
        <v>00304736</v>
      </c>
    </row>
    <row r="1939" spans="1:2">
      <c r="A1939" s="4">
        <v>1934</v>
      </c>
      <c r="B1939" s="6" t="str">
        <f>"00304805"</f>
        <v>00304805</v>
      </c>
    </row>
    <row r="1940" spans="1:2">
      <c r="A1940" s="4">
        <v>1935</v>
      </c>
      <c r="B1940" s="6" t="str">
        <f>"00305157"</f>
        <v>00305157</v>
      </c>
    </row>
    <row r="1941" spans="1:2">
      <c r="A1941" s="4">
        <v>1936</v>
      </c>
      <c r="B1941" s="6" t="str">
        <f>"00305295"</f>
        <v>00305295</v>
      </c>
    </row>
    <row r="1942" spans="1:2">
      <c r="A1942" s="4">
        <v>1937</v>
      </c>
      <c r="B1942" s="6" t="str">
        <f>"00305331"</f>
        <v>00305331</v>
      </c>
    </row>
    <row r="1943" spans="1:2">
      <c r="A1943" s="4">
        <v>1938</v>
      </c>
      <c r="B1943" s="6" t="str">
        <f>"00305416"</f>
        <v>00305416</v>
      </c>
    </row>
    <row r="1944" spans="1:2">
      <c r="A1944" s="4">
        <v>1939</v>
      </c>
      <c r="B1944" s="6" t="str">
        <f>"00305707"</f>
        <v>00305707</v>
      </c>
    </row>
    <row r="1945" spans="1:2">
      <c r="A1945" s="4">
        <v>1940</v>
      </c>
      <c r="B1945" s="6" t="str">
        <f>"00305836"</f>
        <v>00305836</v>
      </c>
    </row>
    <row r="1946" spans="1:2">
      <c r="A1946" s="4">
        <v>1941</v>
      </c>
      <c r="B1946" s="6" t="str">
        <f>"00305905"</f>
        <v>00305905</v>
      </c>
    </row>
    <row r="1947" spans="1:2">
      <c r="A1947" s="4">
        <v>1942</v>
      </c>
      <c r="B1947" s="6" t="str">
        <f>"00306419"</f>
        <v>00306419</v>
      </c>
    </row>
    <row r="1948" spans="1:2">
      <c r="A1948" s="4">
        <v>1943</v>
      </c>
      <c r="B1948" s="6" t="str">
        <f>"00306655"</f>
        <v>00306655</v>
      </c>
    </row>
    <row r="1949" spans="1:2">
      <c r="A1949" s="4">
        <v>1944</v>
      </c>
      <c r="B1949" s="6" t="str">
        <f>"00306985"</f>
        <v>00306985</v>
      </c>
    </row>
    <row r="1950" spans="1:2">
      <c r="A1950" s="4">
        <v>1945</v>
      </c>
      <c r="B1950" s="6" t="str">
        <f>"00307509"</f>
        <v>00307509</v>
      </c>
    </row>
    <row r="1951" spans="1:2">
      <c r="A1951" s="4">
        <v>1946</v>
      </c>
      <c r="B1951" s="6" t="str">
        <f>"00307808"</f>
        <v>00307808</v>
      </c>
    </row>
    <row r="1952" spans="1:2">
      <c r="A1952" s="4">
        <v>1947</v>
      </c>
      <c r="B1952" s="6" t="str">
        <f>"00307827"</f>
        <v>00307827</v>
      </c>
    </row>
    <row r="1953" spans="1:2">
      <c r="A1953" s="4">
        <v>1948</v>
      </c>
      <c r="B1953" s="6" t="str">
        <f>"00308268"</f>
        <v>00308268</v>
      </c>
    </row>
    <row r="1954" spans="1:2">
      <c r="A1954" s="4">
        <v>1949</v>
      </c>
      <c r="B1954" s="6" t="str">
        <f>"00308283"</f>
        <v>00308283</v>
      </c>
    </row>
    <row r="1955" spans="1:2">
      <c r="A1955" s="4">
        <v>1950</v>
      </c>
      <c r="B1955" s="6" t="str">
        <f>"00308397"</f>
        <v>00308397</v>
      </c>
    </row>
    <row r="1956" spans="1:2">
      <c r="A1956" s="4">
        <v>1951</v>
      </c>
      <c r="B1956" s="6" t="str">
        <f>"00308466"</f>
        <v>00308466</v>
      </c>
    </row>
    <row r="1957" spans="1:2">
      <c r="A1957" s="4">
        <v>1952</v>
      </c>
      <c r="B1957" s="6" t="str">
        <f>"00308656"</f>
        <v>00308656</v>
      </c>
    </row>
    <row r="1958" spans="1:2">
      <c r="A1958" s="4">
        <v>1953</v>
      </c>
      <c r="B1958" s="6" t="str">
        <f>"00308724"</f>
        <v>00308724</v>
      </c>
    </row>
    <row r="1959" spans="1:2">
      <c r="A1959" s="4">
        <v>1954</v>
      </c>
      <c r="B1959" s="6" t="str">
        <f>"00308732"</f>
        <v>00308732</v>
      </c>
    </row>
    <row r="1960" spans="1:2">
      <c r="A1960" s="4">
        <v>1955</v>
      </c>
      <c r="B1960" s="6" t="str">
        <f>"00308765"</f>
        <v>00308765</v>
      </c>
    </row>
    <row r="1961" spans="1:2">
      <c r="A1961" s="4">
        <v>1956</v>
      </c>
      <c r="B1961" s="6" t="str">
        <f>"00308875"</f>
        <v>00308875</v>
      </c>
    </row>
    <row r="1962" spans="1:2">
      <c r="A1962" s="4">
        <v>1957</v>
      </c>
      <c r="B1962" s="6" t="str">
        <f>"00309003"</f>
        <v>00309003</v>
      </c>
    </row>
    <row r="1963" spans="1:2">
      <c r="A1963" s="4">
        <v>1958</v>
      </c>
      <c r="B1963" s="6" t="str">
        <f>"00309021"</f>
        <v>00309021</v>
      </c>
    </row>
    <row r="1964" spans="1:2">
      <c r="A1964" s="4">
        <v>1959</v>
      </c>
      <c r="B1964" s="6" t="str">
        <f>"00309042"</f>
        <v>00309042</v>
      </c>
    </row>
    <row r="1965" spans="1:2">
      <c r="A1965" s="4">
        <v>1960</v>
      </c>
      <c r="B1965" s="6" t="str">
        <f>"00309164"</f>
        <v>00309164</v>
      </c>
    </row>
    <row r="1966" spans="1:2">
      <c r="A1966" s="4">
        <v>1961</v>
      </c>
      <c r="B1966" s="6" t="str">
        <f>"00309215"</f>
        <v>00309215</v>
      </c>
    </row>
    <row r="1967" spans="1:2">
      <c r="A1967" s="4">
        <v>1962</v>
      </c>
      <c r="B1967" s="6" t="str">
        <f>"00309219"</f>
        <v>00309219</v>
      </c>
    </row>
    <row r="1968" spans="1:2">
      <c r="A1968" s="4">
        <v>1963</v>
      </c>
      <c r="B1968" s="6" t="str">
        <f>"00309313"</f>
        <v>00309313</v>
      </c>
    </row>
    <row r="1969" spans="1:2">
      <c r="A1969" s="4">
        <v>1964</v>
      </c>
      <c r="B1969" s="6" t="str">
        <f>"00309561"</f>
        <v>00309561</v>
      </c>
    </row>
    <row r="1970" spans="1:2">
      <c r="A1970" s="4">
        <v>1965</v>
      </c>
      <c r="B1970" s="6" t="str">
        <f>"00309568"</f>
        <v>00309568</v>
      </c>
    </row>
    <row r="1971" spans="1:2">
      <c r="A1971" s="4">
        <v>1966</v>
      </c>
      <c r="B1971" s="6" t="str">
        <f>"00309721"</f>
        <v>00309721</v>
      </c>
    </row>
    <row r="1972" spans="1:2">
      <c r="A1972" s="4">
        <v>1967</v>
      </c>
      <c r="B1972" s="6" t="str">
        <f>"00309799"</f>
        <v>00309799</v>
      </c>
    </row>
    <row r="1973" spans="1:2">
      <c r="A1973" s="4">
        <v>1968</v>
      </c>
      <c r="B1973" s="6" t="str">
        <f>"00310326"</f>
        <v>00310326</v>
      </c>
    </row>
    <row r="1974" spans="1:2">
      <c r="A1974" s="4">
        <v>1969</v>
      </c>
      <c r="B1974" s="6" t="str">
        <f>"00310402"</f>
        <v>00310402</v>
      </c>
    </row>
    <row r="1975" spans="1:2">
      <c r="A1975" s="4">
        <v>1970</v>
      </c>
      <c r="B1975" s="6" t="str">
        <f>"00310439"</f>
        <v>00310439</v>
      </c>
    </row>
    <row r="1976" spans="1:2">
      <c r="A1976" s="4">
        <v>1971</v>
      </c>
      <c r="B1976" s="6" t="str">
        <f>"00310932"</f>
        <v>00310932</v>
      </c>
    </row>
    <row r="1977" spans="1:2">
      <c r="A1977" s="4">
        <v>1972</v>
      </c>
      <c r="B1977" s="6" t="str">
        <f>"00311408"</f>
        <v>00311408</v>
      </c>
    </row>
    <row r="1978" spans="1:2">
      <c r="A1978" s="4">
        <v>1973</v>
      </c>
      <c r="B1978" s="6" t="str">
        <f>"00311482"</f>
        <v>00311482</v>
      </c>
    </row>
    <row r="1979" spans="1:2">
      <c r="A1979" s="4">
        <v>1974</v>
      </c>
      <c r="B1979" s="6" t="str">
        <f>"00311767"</f>
        <v>00311767</v>
      </c>
    </row>
    <row r="1980" spans="1:2">
      <c r="A1980" s="4">
        <v>1975</v>
      </c>
      <c r="B1980" s="6" t="str">
        <f>"00311974"</f>
        <v>00311974</v>
      </c>
    </row>
    <row r="1981" spans="1:2">
      <c r="A1981" s="4">
        <v>1976</v>
      </c>
      <c r="B1981" s="6" t="str">
        <f>"00312087"</f>
        <v>00312087</v>
      </c>
    </row>
    <row r="1982" spans="1:2">
      <c r="A1982" s="4">
        <v>1977</v>
      </c>
      <c r="B1982" s="6" t="str">
        <f>"00312222"</f>
        <v>00312222</v>
      </c>
    </row>
    <row r="1983" spans="1:2">
      <c r="A1983" s="4">
        <v>1978</v>
      </c>
      <c r="B1983" s="6" t="str">
        <f>"00312270"</f>
        <v>00312270</v>
      </c>
    </row>
    <row r="1984" spans="1:2">
      <c r="A1984" s="4">
        <v>1979</v>
      </c>
      <c r="B1984" s="6" t="str">
        <f>"00312506"</f>
        <v>00312506</v>
      </c>
    </row>
    <row r="1985" spans="1:2">
      <c r="A1985" s="4">
        <v>1980</v>
      </c>
      <c r="B1985" s="6" t="str">
        <f>"00312588"</f>
        <v>00312588</v>
      </c>
    </row>
    <row r="1986" spans="1:2">
      <c r="A1986" s="4">
        <v>1981</v>
      </c>
      <c r="B1986" s="6" t="str">
        <f>"00312823"</f>
        <v>00312823</v>
      </c>
    </row>
    <row r="1987" spans="1:2">
      <c r="A1987" s="4">
        <v>1982</v>
      </c>
      <c r="B1987" s="6" t="str">
        <f>"00312843"</f>
        <v>00312843</v>
      </c>
    </row>
    <row r="1988" spans="1:2">
      <c r="A1988" s="4">
        <v>1983</v>
      </c>
      <c r="B1988" s="6" t="str">
        <f>"00313021"</f>
        <v>00313021</v>
      </c>
    </row>
    <row r="1989" spans="1:2">
      <c r="A1989" s="4">
        <v>1984</v>
      </c>
      <c r="B1989" s="6" t="str">
        <f>"00313161"</f>
        <v>00313161</v>
      </c>
    </row>
    <row r="1990" spans="1:2">
      <c r="A1990" s="4">
        <v>1985</v>
      </c>
      <c r="B1990" s="6" t="str">
        <f>"00313336"</f>
        <v>00313336</v>
      </c>
    </row>
    <row r="1991" spans="1:2">
      <c r="A1991" s="4">
        <v>1986</v>
      </c>
      <c r="B1991" s="6" t="str">
        <f>"00313512"</f>
        <v>00313512</v>
      </c>
    </row>
    <row r="1992" spans="1:2">
      <c r="A1992" s="4">
        <v>1987</v>
      </c>
      <c r="B1992" s="6" t="str">
        <f>"00313897"</f>
        <v>00313897</v>
      </c>
    </row>
    <row r="1993" spans="1:2">
      <c r="A1993" s="4">
        <v>1988</v>
      </c>
      <c r="B1993" s="6" t="str">
        <f>"00314448"</f>
        <v>00314448</v>
      </c>
    </row>
    <row r="1994" spans="1:2">
      <c r="A1994" s="4">
        <v>1989</v>
      </c>
      <c r="B1994" s="6" t="str">
        <f>"00314499"</f>
        <v>00314499</v>
      </c>
    </row>
    <row r="1995" spans="1:2">
      <c r="A1995" s="4">
        <v>1990</v>
      </c>
      <c r="B1995" s="6" t="str">
        <f>"00314502"</f>
        <v>00314502</v>
      </c>
    </row>
    <row r="1996" spans="1:2">
      <c r="A1996" s="4">
        <v>1991</v>
      </c>
      <c r="B1996" s="6" t="str">
        <f>"00315057"</f>
        <v>00315057</v>
      </c>
    </row>
    <row r="1997" spans="1:2">
      <c r="A1997" s="4">
        <v>1992</v>
      </c>
      <c r="B1997" s="6" t="str">
        <f>"00315102"</f>
        <v>00315102</v>
      </c>
    </row>
    <row r="1998" spans="1:2">
      <c r="A1998" s="4">
        <v>1993</v>
      </c>
      <c r="B1998" s="6" t="str">
        <f>"00315112"</f>
        <v>00315112</v>
      </c>
    </row>
    <row r="1999" spans="1:2">
      <c r="A1999" s="4">
        <v>1994</v>
      </c>
      <c r="B1999" s="6" t="str">
        <f>"00315137"</f>
        <v>00315137</v>
      </c>
    </row>
    <row r="2000" spans="1:2">
      <c r="A2000" s="4">
        <v>1995</v>
      </c>
      <c r="B2000" s="6" t="str">
        <f>"00315380"</f>
        <v>00315380</v>
      </c>
    </row>
    <row r="2001" spans="1:2">
      <c r="A2001" s="4">
        <v>1996</v>
      </c>
      <c r="B2001" s="6" t="str">
        <f>"00315595"</f>
        <v>00315595</v>
      </c>
    </row>
    <row r="2002" spans="1:2">
      <c r="A2002" s="4">
        <v>1997</v>
      </c>
      <c r="B2002" s="6" t="str">
        <f>"00315607"</f>
        <v>00315607</v>
      </c>
    </row>
    <row r="2003" spans="1:2">
      <c r="A2003" s="4">
        <v>1998</v>
      </c>
      <c r="B2003" s="6" t="str">
        <f>"00316467"</f>
        <v>00316467</v>
      </c>
    </row>
    <row r="2004" spans="1:2">
      <c r="A2004" s="4">
        <v>1999</v>
      </c>
      <c r="B2004" s="6" t="str">
        <f>"00316825"</f>
        <v>00316825</v>
      </c>
    </row>
    <row r="2005" spans="1:2">
      <c r="A2005" s="4">
        <v>2000</v>
      </c>
      <c r="B2005" s="6" t="str">
        <f>"00316901"</f>
        <v>00316901</v>
      </c>
    </row>
    <row r="2006" spans="1:2">
      <c r="A2006" s="4">
        <v>2001</v>
      </c>
      <c r="B2006" s="6" t="str">
        <f>"00317352"</f>
        <v>00317352</v>
      </c>
    </row>
    <row r="2007" spans="1:2">
      <c r="A2007" s="4">
        <v>2002</v>
      </c>
      <c r="B2007" s="6" t="str">
        <f>"00317722"</f>
        <v>00317722</v>
      </c>
    </row>
    <row r="2008" spans="1:2">
      <c r="A2008" s="4">
        <v>2003</v>
      </c>
      <c r="B2008" s="6" t="str">
        <f>"00317797"</f>
        <v>00317797</v>
      </c>
    </row>
    <row r="2009" spans="1:2">
      <c r="A2009" s="4">
        <v>2004</v>
      </c>
      <c r="B2009" s="6" t="str">
        <f>"00318002"</f>
        <v>00318002</v>
      </c>
    </row>
    <row r="2010" spans="1:2">
      <c r="A2010" s="4">
        <v>2005</v>
      </c>
      <c r="B2010" s="6" t="str">
        <f>"00318261"</f>
        <v>00318261</v>
      </c>
    </row>
    <row r="2011" spans="1:2">
      <c r="A2011" s="4">
        <v>2006</v>
      </c>
      <c r="B2011" s="6" t="str">
        <f>"00318352"</f>
        <v>00318352</v>
      </c>
    </row>
    <row r="2012" spans="1:2">
      <c r="A2012" s="4">
        <v>2007</v>
      </c>
      <c r="B2012" s="6" t="str">
        <f>"00318715"</f>
        <v>00318715</v>
      </c>
    </row>
    <row r="2013" spans="1:2">
      <c r="A2013" s="4">
        <v>2008</v>
      </c>
      <c r="B2013" s="6" t="str">
        <f>"00318752"</f>
        <v>00318752</v>
      </c>
    </row>
    <row r="2014" spans="1:2">
      <c r="A2014" s="4">
        <v>2009</v>
      </c>
      <c r="B2014" s="6" t="str">
        <f>"00318764"</f>
        <v>00318764</v>
      </c>
    </row>
    <row r="2015" spans="1:2">
      <c r="A2015" s="4">
        <v>2010</v>
      </c>
      <c r="B2015" s="6" t="str">
        <f>"00318778"</f>
        <v>00318778</v>
      </c>
    </row>
    <row r="2016" spans="1:2">
      <c r="A2016" s="4">
        <v>2011</v>
      </c>
      <c r="B2016" s="6" t="str">
        <f>"00318924"</f>
        <v>00318924</v>
      </c>
    </row>
    <row r="2017" spans="1:2">
      <c r="A2017" s="4">
        <v>2012</v>
      </c>
      <c r="B2017" s="6" t="str">
        <f>"00319080"</f>
        <v>00319080</v>
      </c>
    </row>
    <row r="2018" spans="1:2">
      <c r="A2018" s="4">
        <v>2013</v>
      </c>
      <c r="B2018" s="6" t="str">
        <f>"00319134"</f>
        <v>00319134</v>
      </c>
    </row>
    <row r="2019" spans="1:2">
      <c r="A2019" s="4">
        <v>2014</v>
      </c>
      <c r="B2019" s="6" t="str">
        <f>"00319237"</f>
        <v>00319237</v>
      </c>
    </row>
    <row r="2020" spans="1:2">
      <c r="A2020" s="4">
        <v>2015</v>
      </c>
      <c r="B2020" s="6" t="str">
        <f>"00319625"</f>
        <v>00319625</v>
      </c>
    </row>
    <row r="2021" spans="1:2">
      <c r="A2021" s="4">
        <v>2016</v>
      </c>
      <c r="B2021" s="6" t="str">
        <f>"00319749"</f>
        <v>00319749</v>
      </c>
    </row>
    <row r="2022" spans="1:2">
      <c r="A2022" s="4">
        <v>2017</v>
      </c>
      <c r="B2022" s="6" t="str">
        <f>"00319999"</f>
        <v>00319999</v>
      </c>
    </row>
    <row r="2023" spans="1:2">
      <c r="A2023" s="4">
        <v>2018</v>
      </c>
      <c r="B2023" s="6" t="str">
        <f>"00320010"</f>
        <v>00320010</v>
      </c>
    </row>
    <row r="2024" spans="1:2">
      <c r="A2024" s="4">
        <v>2019</v>
      </c>
      <c r="B2024" s="6" t="str">
        <f>"00320162"</f>
        <v>00320162</v>
      </c>
    </row>
    <row r="2025" spans="1:2">
      <c r="A2025" s="4">
        <v>2020</v>
      </c>
      <c r="B2025" s="6" t="str">
        <f>"00320363"</f>
        <v>00320363</v>
      </c>
    </row>
    <row r="2026" spans="1:2">
      <c r="A2026" s="4">
        <v>2021</v>
      </c>
      <c r="B2026" s="6" t="str">
        <f>"00320457"</f>
        <v>00320457</v>
      </c>
    </row>
    <row r="2027" spans="1:2">
      <c r="A2027" s="4">
        <v>2022</v>
      </c>
      <c r="B2027" s="6" t="str">
        <f>"00320538"</f>
        <v>00320538</v>
      </c>
    </row>
    <row r="2028" spans="1:2">
      <c r="A2028" s="4">
        <v>2023</v>
      </c>
      <c r="B2028" s="6" t="str">
        <f>"00320544"</f>
        <v>00320544</v>
      </c>
    </row>
    <row r="2029" spans="1:2">
      <c r="A2029" s="4">
        <v>2024</v>
      </c>
      <c r="B2029" s="6" t="str">
        <f>"00320595"</f>
        <v>00320595</v>
      </c>
    </row>
    <row r="2030" spans="1:2">
      <c r="A2030" s="4">
        <v>2025</v>
      </c>
      <c r="B2030" s="6" t="str">
        <f>"00320790"</f>
        <v>00320790</v>
      </c>
    </row>
    <row r="2031" spans="1:2">
      <c r="A2031" s="4">
        <v>2026</v>
      </c>
      <c r="B2031" s="6" t="str">
        <f>"00320972"</f>
        <v>00320972</v>
      </c>
    </row>
    <row r="2032" spans="1:2">
      <c r="A2032" s="4">
        <v>2027</v>
      </c>
      <c r="B2032" s="6" t="str">
        <f>"00321060"</f>
        <v>00321060</v>
      </c>
    </row>
    <row r="2033" spans="1:2">
      <c r="A2033" s="4">
        <v>2028</v>
      </c>
      <c r="B2033" s="6" t="str">
        <f>"00321214"</f>
        <v>00321214</v>
      </c>
    </row>
    <row r="2034" spans="1:2">
      <c r="A2034" s="4">
        <v>2029</v>
      </c>
      <c r="B2034" s="6" t="str">
        <f>"00321486"</f>
        <v>00321486</v>
      </c>
    </row>
    <row r="2035" spans="1:2">
      <c r="A2035" s="4">
        <v>2030</v>
      </c>
      <c r="B2035" s="6" t="str">
        <f>"00321613"</f>
        <v>00321613</v>
      </c>
    </row>
    <row r="2036" spans="1:2">
      <c r="A2036" s="4">
        <v>2031</v>
      </c>
      <c r="B2036" s="6" t="str">
        <f>"00321638"</f>
        <v>00321638</v>
      </c>
    </row>
    <row r="2037" spans="1:2">
      <c r="A2037" s="4">
        <v>2032</v>
      </c>
      <c r="B2037" s="6" t="str">
        <f>"00321868"</f>
        <v>00321868</v>
      </c>
    </row>
    <row r="2038" spans="1:2">
      <c r="A2038" s="4">
        <v>2033</v>
      </c>
      <c r="B2038" s="6" t="str">
        <f>"00321994"</f>
        <v>00321994</v>
      </c>
    </row>
    <row r="2039" spans="1:2">
      <c r="A2039" s="4">
        <v>2034</v>
      </c>
      <c r="B2039" s="6" t="str">
        <f>"00322123"</f>
        <v>00322123</v>
      </c>
    </row>
    <row r="2040" spans="1:2">
      <c r="A2040" s="4">
        <v>2035</v>
      </c>
      <c r="B2040" s="6" t="str">
        <f>"00322387"</f>
        <v>00322387</v>
      </c>
    </row>
    <row r="2041" spans="1:2">
      <c r="A2041" s="4">
        <v>2036</v>
      </c>
      <c r="B2041" s="6" t="str">
        <f>"00322579"</f>
        <v>00322579</v>
      </c>
    </row>
    <row r="2042" spans="1:2">
      <c r="A2042" s="4">
        <v>2037</v>
      </c>
      <c r="B2042" s="6" t="str">
        <f>"00322628"</f>
        <v>00322628</v>
      </c>
    </row>
    <row r="2043" spans="1:2">
      <c r="A2043" s="4">
        <v>2038</v>
      </c>
      <c r="B2043" s="6" t="str">
        <f>"00322722"</f>
        <v>00322722</v>
      </c>
    </row>
    <row r="2044" spans="1:2">
      <c r="A2044" s="4">
        <v>2039</v>
      </c>
      <c r="B2044" s="6" t="str">
        <f>"00323111"</f>
        <v>00323111</v>
      </c>
    </row>
    <row r="2045" spans="1:2">
      <c r="A2045" s="4">
        <v>2040</v>
      </c>
      <c r="B2045" s="6" t="str">
        <f>"00323290"</f>
        <v>00323290</v>
      </c>
    </row>
    <row r="2046" spans="1:2">
      <c r="A2046" s="4">
        <v>2041</v>
      </c>
      <c r="B2046" s="6" t="str">
        <f>"00323519"</f>
        <v>00323519</v>
      </c>
    </row>
    <row r="2047" spans="1:2">
      <c r="A2047" s="4">
        <v>2042</v>
      </c>
      <c r="B2047" s="6" t="str">
        <f>"00323799"</f>
        <v>00323799</v>
      </c>
    </row>
    <row r="2048" spans="1:2">
      <c r="A2048" s="4">
        <v>2043</v>
      </c>
      <c r="B2048" s="6" t="str">
        <f>"00323931"</f>
        <v>00323931</v>
      </c>
    </row>
    <row r="2049" spans="1:2">
      <c r="A2049" s="4">
        <v>2044</v>
      </c>
      <c r="B2049" s="6" t="str">
        <f>"00323939"</f>
        <v>00323939</v>
      </c>
    </row>
    <row r="2050" spans="1:2">
      <c r="A2050" s="4">
        <v>2045</v>
      </c>
      <c r="B2050" s="6" t="str">
        <f>"00324137"</f>
        <v>00324137</v>
      </c>
    </row>
    <row r="2051" spans="1:2">
      <c r="A2051" s="4">
        <v>2046</v>
      </c>
      <c r="B2051" s="6" t="str">
        <f>"00324743"</f>
        <v>00324743</v>
      </c>
    </row>
    <row r="2052" spans="1:2">
      <c r="A2052" s="4">
        <v>2047</v>
      </c>
      <c r="B2052" s="6" t="str">
        <f>"00324770"</f>
        <v>00324770</v>
      </c>
    </row>
    <row r="2053" spans="1:2">
      <c r="A2053" s="4">
        <v>2048</v>
      </c>
      <c r="B2053" s="6" t="str">
        <f>"00324976"</f>
        <v>00324976</v>
      </c>
    </row>
    <row r="2054" spans="1:2">
      <c r="A2054" s="4">
        <v>2049</v>
      </c>
      <c r="B2054" s="6" t="str">
        <f>"00325040"</f>
        <v>00325040</v>
      </c>
    </row>
    <row r="2055" spans="1:2">
      <c r="A2055" s="4">
        <v>2050</v>
      </c>
      <c r="B2055" s="6" t="str">
        <f>"00325139"</f>
        <v>00325139</v>
      </c>
    </row>
    <row r="2056" spans="1:2">
      <c r="A2056" s="4">
        <v>2051</v>
      </c>
      <c r="B2056" s="6" t="str">
        <f>"00325443"</f>
        <v>00325443</v>
      </c>
    </row>
    <row r="2057" spans="1:2">
      <c r="A2057" s="4">
        <v>2052</v>
      </c>
      <c r="B2057" s="6" t="str">
        <f>"00325543"</f>
        <v>00325543</v>
      </c>
    </row>
    <row r="2058" spans="1:2">
      <c r="A2058" s="4">
        <v>2053</v>
      </c>
      <c r="B2058" s="6" t="str">
        <f>"00325586"</f>
        <v>00325586</v>
      </c>
    </row>
    <row r="2059" spans="1:2">
      <c r="A2059" s="4">
        <v>2054</v>
      </c>
      <c r="B2059" s="6" t="str">
        <f>"00325725"</f>
        <v>00325725</v>
      </c>
    </row>
    <row r="2060" spans="1:2">
      <c r="A2060" s="4">
        <v>2055</v>
      </c>
      <c r="B2060" s="6" t="str">
        <f>"00325865"</f>
        <v>00325865</v>
      </c>
    </row>
    <row r="2061" spans="1:2">
      <c r="A2061" s="4">
        <v>2056</v>
      </c>
      <c r="B2061" s="6" t="str">
        <f>"00326638"</f>
        <v>00326638</v>
      </c>
    </row>
    <row r="2062" spans="1:2">
      <c r="A2062" s="4">
        <v>2057</v>
      </c>
      <c r="B2062" s="6" t="str">
        <f>"00327194"</f>
        <v>00327194</v>
      </c>
    </row>
    <row r="2063" spans="1:2">
      <c r="A2063" s="4">
        <v>2058</v>
      </c>
      <c r="B2063" s="6" t="str">
        <f>"00327257"</f>
        <v>00327257</v>
      </c>
    </row>
    <row r="2064" spans="1:2">
      <c r="A2064" s="4">
        <v>2059</v>
      </c>
      <c r="B2064" s="6" t="str">
        <f>"00327426"</f>
        <v>00327426</v>
      </c>
    </row>
    <row r="2065" spans="1:2">
      <c r="A2065" s="4">
        <v>2060</v>
      </c>
      <c r="B2065" s="6" t="str">
        <f>"00327493"</f>
        <v>00327493</v>
      </c>
    </row>
    <row r="2066" spans="1:2">
      <c r="A2066" s="4">
        <v>2061</v>
      </c>
      <c r="B2066" s="6" t="str">
        <f>"00327535"</f>
        <v>00327535</v>
      </c>
    </row>
    <row r="2067" spans="1:2">
      <c r="A2067" s="4">
        <v>2062</v>
      </c>
      <c r="B2067" s="6" t="str">
        <f>"00327646"</f>
        <v>00327646</v>
      </c>
    </row>
    <row r="2068" spans="1:2">
      <c r="A2068" s="4">
        <v>2063</v>
      </c>
      <c r="B2068" s="6" t="str">
        <f>"00327915"</f>
        <v>00327915</v>
      </c>
    </row>
    <row r="2069" spans="1:2">
      <c r="A2069" s="4">
        <v>2064</v>
      </c>
      <c r="B2069" s="6" t="str">
        <f>"00327938"</f>
        <v>00327938</v>
      </c>
    </row>
    <row r="2070" spans="1:2">
      <c r="A2070" s="4">
        <v>2065</v>
      </c>
      <c r="B2070" s="6" t="str">
        <f>"00328133"</f>
        <v>00328133</v>
      </c>
    </row>
    <row r="2071" spans="1:2">
      <c r="A2071" s="4">
        <v>2066</v>
      </c>
      <c r="B2071" s="6" t="str">
        <f>"00328584"</f>
        <v>00328584</v>
      </c>
    </row>
    <row r="2072" spans="1:2">
      <c r="A2072" s="4">
        <v>2067</v>
      </c>
      <c r="B2072" s="6" t="str">
        <f>"00328704"</f>
        <v>00328704</v>
      </c>
    </row>
    <row r="2073" spans="1:2">
      <c r="A2073" s="4">
        <v>2068</v>
      </c>
      <c r="B2073" s="6" t="str">
        <f>"00328779"</f>
        <v>00328779</v>
      </c>
    </row>
    <row r="2074" spans="1:2">
      <c r="A2074" s="4">
        <v>2069</v>
      </c>
      <c r="B2074" s="6" t="str">
        <f>"00328840"</f>
        <v>00328840</v>
      </c>
    </row>
    <row r="2075" spans="1:2">
      <c r="A2075" s="4">
        <v>2070</v>
      </c>
      <c r="B2075" s="6" t="str">
        <f>"00328899"</f>
        <v>00328899</v>
      </c>
    </row>
    <row r="2076" spans="1:2">
      <c r="A2076" s="4">
        <v>2071</v>
      </c>
      <c r="B2076" s="6" t="str">
        <f>"00329359"</f>
        <v>00329359</v>
      </c>
    </row>
    <row r="2077" spans="1:2">
      <c r="A2077" s="4">
        <v>2072</v>
      </c>
      <c r="B2077" s="6" t="str">
        <f>"00329367"</f>
        <v>00329367</v>
      </c>
    </row>
    <row r="2078" spans="1:2">
      <c r="A2078" s="4">
        <v>2073</v>
      </c>
      <c r="B2078" s="6" t="str">
        <f>"00329371"</f>
        <v>00329371</v>
      </c>
    </row>
    <row r="2079" spans="1:2">
      <c r="A2079" s="4">
        <v>2074</v>
      </c>
      <c r="B2079" s="6" t="str">
        <f>"00329826"</f>
        <v>00329826</v>
      </c>
    </row>
    <row r="2080" spans="1:2">
      <c r="A2080" s="4">
        <v>2075</v>
      </c>
      <c r="B2080" s="6" t="str">
        <f>"00329859"</f>
        <v>00329859</v>
      </c>
    </row>
    <row r="2081" spans="1:2">
      <c r="A2081" s="4">
        <v>2076</v>
      </c>
      <c r="B2081" s="6" t="str">
        <f>"00329944"</f>
        <v>00329944</v>
      </c>
    </row>
    <row r="2082" spans="1:2">
      <c r="A2082" s="4">
        <v>2077</v>
      </c>
      <c r="B2082" s="6" t="str">
        <f>"00330377"</f>
        <v>00330377</v>
      </c>
    </row>
    <row r="2083" spans="1:2">
      <c r="A2083" s="4">
        <v>2078</v>
      </c>
      <c r="B2083" s="6" t="str">
        <f>"00330528"</f>
        <v>00330528</v>
      </c>
    </row>
    <row r="2084" spans="1:2">
      <c r="A2084" s="4">
        <v>2079</v>
      </c>
      <c r="B2084" s="6" t="str">
        <f>"00330813"</f>
        <v>00330813</v>
      </c>
    </row>
    <row r="2085" spans="1:2">
      <c r="A2085" s="4">
        <v>2080</v>
      </c>
      <c r="B2085" s="6" t="str">
        <f>"00331236"</f>
        <v>00331236</v>
      </c>
    </row>
    <row r="2086" spans="1:2">
      <c r="A2086" s="4">
        <v>2081</v>
      </c>
      <c r="B2086" s="6" t="str">
        <f>"00331327"</f>
        <v>00331327</v>
      </c>
    </row>
    <row r="2087" spans="1:2">
      <c r="A2087" s="4">
        <v>2082</v>
      </c>
      <c r="B2087" s="6" t="str">
        <f>"00331402"</f>
        <v>00331402</v>
      </c>
    </row>
    <row r="2088" spans="1:2">
      <c r="A2088" s="4">
        <v>2083</v>
      </c>
      <c r="B2088" s="6" t="str">
        <f>"00331487"</f>
        <v>00331487</v>
      </c>
    </row>
    <row r="2089" spans="1:2">
      <c r="A2089" s="4">
        <v>2084</v>
      </c>
      <c r="B2089" s="6" t="str">
        <f>"00331993"</f>
        <v>00331993</v>
      </c>
    </row>
    <row r="2090" spans="1:2">
      <c r="A2090" s="4">
        <v>2085</v>
      </c>
      <c r="B2090" s="6" t="str">
        <f>"00332050"</f>
        <v>00332050</v>
      </c>
    </row>
    <row r="2091" spans="1:2">
      <c r="A2091" s="4">
        <v>2086</v>
      </c>
      <c r="B2091" s="6" t="str">
        <f>"00332268"</f>
        <v>00332268</v>
      </c>
    </row>
    <row r="2092" spans="1:2">
      <c r="A2092" s="4">
        <v>2087</v>
      </c>
      <c r="B2092" s="6" t="str">
        <f>"00332432"</f>
        <v>00332432</v>
      </c>
    </row>
    <row r="2093" spans="1:2">
      <c r="A2093" s="4">
        <v>2088</v>
      </c>
      <c r="B2093" s="6" t="str">
        <f>"00332440"</f>
        <v>00332440</v>
      </c>
    </row>
    <row r="2094" spans="1:2">
      <c r="A2094" s="4">
        <v>2089</v>
      </c>
      <c r="B2094" s="6" t="str">
        <f>"00332451"</f>
        <v>00332451</v>
      </c>
    </row>
    <row r="2095" spans="1:2">
      <c r="A2095" s="4">
        <v>2090</v>
      </c>
      <c r="B2095" s="6" t="str">
        <f>"00332498"</f>
        <v>00332498</v>
      </c>
    </row>
    <row r="2096" spans="1:2">
      <c r="A2096" s="4">
        <v>2091</v>
      </c>
      <c r="B2096" s="6" t="str">
        <f>"00332499"</f>
        <v>00332499</v>
      </c>
    </row>
    <row r="2097" spans="1:2">
      <c r="A2097" s="4">
        <v>2092</v>
      </c>
      <c r="B2097" s="6" t="str">
        <f>"00332556"</f>
        <v>00332556</v>
      </c>
    </row>
    <row r="2098" spans="1:2">
      <c r="A2098" s="4">
        <v>2093</v>
      </c>
      <c r="B2098" s="6" t="str">
        <f>"00332618"</f>
        <v>00332618</v>
      </c>
    </row>
    <row r="2099" spans="1:2">
      <c r="A2099" s="4">
        <v>2094</v>
      </c>
      <c r="B2099" s="6" t="str">
        <f>"00332672"</f>
        <v>00332672</v>
      </c>
    </row>
    <row r="2100" spans="1:2">
      <c r="A2100" s="4">
        <v>2095</v>
      </c>
      <c r="B2100" s="6" t="str">
        <f>"00332941"</f>
        <v>00332941</v>
      </c>
    </row>
    <row r="2101" spans="1:2">
      <c r="A2101" s="4">
        <v>2096</v>
      </c>
      <c r="B2101" s="6" t="str">
        <f>"00332973"</f>
        <v>00332973</v>
      </c>
    </row>
    <row r="2102" spans="1:2">
      <c r="A2102" s="4">
        <v>2097</v>
      </c>
      <c r="B2102" s="6" t="str">
        <f>"00333125"</f>
        <v>00333125</v>
      </c>
    </row>
    <row r="2103" spans="1:2">
      <c r="A2103" s="4">
        <v>2098</v>
      </c>
      <c r="B2103" s="6" t="str">
        <f>"00333135"</f>
        <v>00333135</v>
      </c>
    </row>
    <row r="2104" spans="1:2">
      <c r="A2104" s="4">
        <v>2099</v>
      </c>
      <c r="B2104" s="6" t="str">
        <f>"00333172"</f>
        <v>00333172</v>
      </c>
    </row>
    <row r="2105" spans="1:2">
      <c r="A2105" s="4">
        <v>2100</v>
      </c>
      <c r="B2105" s="6" t="str">
        <f>"00333307"</f>
        <v>00333307</v>
      </c>
    </row>
    <row r="2106" spans="1:2">
      <c r="A2106" s="4">
        <v>2101</v>
      </c>
      <c r="B2106" s="6" t="str">
        <f>"00333556"</f>
        <v>00333556</v>
      </c>
    </row>
    <row r="2107" spans="1:2">
      <c r="A2107" s="4">
        <v>2102</v>
      </c>
      <c r="B2107" s="6" t="str">
        <f>"00333701"</f>
        <v>00333701</v>
      </c>
    </row>
    <row r="2108" spans="1:2">
      <c r="A2108" s="4">
        <v>2103</v>
      </c>
      <c r="B2108" s="6" t="str">
        <f>"00334019"</f>
        <v>00334019</v>
      </c>
    </row>
    <row r="2109" spans="1:2">
      <c r="A2109" s="4">
        <v>2104</v>
      </c>
      <c r="B2109" s="6" t="str">
        <f>"00334156"</f>
        <v>00334156</v>
      </c>
    </row>
    <row r="2110" spans="1:2">
      <c r="A2110" s="4">
        <v>2105</v>
      </c>
      <c r="B2110" s="6" t="str">
        <f>"00334218"</f>
        <v>00334218</v>
      </c>
    </row>
    <row r="2111" spans="1:2">
      <c r="A2111" s="4">
        <v>2106</v>
      </c>
      <c r="B2111" s="6" t="str">
        <f>"00334225"</f>
        <v>00334225</v>
      </c>
    </row>
    <row r="2112" spans="1:2">
      <c r="A2112" s="4">
        <v>2107</v>
      </c>
      <c r="B2112" s="6" t="str">
        <f>"00334309"</f>
        <v>00334309</v>
      </c>
    </row>
    <row r="2113" spans="1:2">
      <c r="A2113" s="4">
        <v>2108</v>
      </c>
      <c r="B2113" s="6" t="str">
        <f>"00334348"</f>
        <v>00334348</v>
      </c>
    </row>
    <row r="2114" spans="1:2">
      <c r="A2114" s="4">
        <v>2109</v>
      </c>
      <c r="B2114" s="6" t="str">
        <f>"00334499"</f>
        <v>00334499</v>
      </c>
    </row>
    <row r="2115" spans="1:2">
      <c r="A2115" s="4">
        <v>2110</v>
      </c>
      <c r="B2115" s="6" t="str">
        <f>"00334629"</f>
        <v>00334629</v>
      </c>
    </row>
    <row r="2116" spans="1:2">
      <c r="A2116" s="4">
        <v>2111</v>
      </c>
      <c r="B2116" s="6" t="str">
        <f>"00334662"</f>
        <v>00334662</v>
      </c>
    </row>
    <row r="2117" spans="1:2">
      <c r="A2117" s="4">
        <v>2112</v>
      </c>
      <c r="B2117" s="6" t="str">
        <f>"00334683"</f>
        <v>00334683</v>
      </c>
    </row>
    <row r="2118" spans="1:2">
      <c r="A2118" s="4">
        <v>2113</v>
      </c>
      <c r="B2118" s="6" t="str">
        <f>"00334699"</f>
        <v>00334699</v>
      </c>
    </row>
    <row r="2119" spans="1:2">
      <c r="A2119" s="4">
        <v>2114</v>
      </c>
      <c r="B2119" s="6" t="str">
        <f>"00334946"</f>
        <v>00334946</v>
      </c>
    </row>
    <row r="2120" spans="1:2">
      <c r="A2120" s="4">
        <v>2115</v>
      </c>
      <c r="B2120" s="6" t="str">
        <f>"00335055"</f>
        <v>00335055</v>
      </c>
    </row>
    <row r="2121" spans="1:2">
      <c r="A2121" s="4">
        <v>2116</v>
      </c>
      <c r="B2121" s="6" t="str">
        <f>"00335314"</f>
        <v>00335314</v>
      </c>
    </row>
    <row r="2122" spans="1:2">
      <c r="A2122" s="4">
        <v>2117</v>
      </c>
      <c r="B2122" s="6" t="str">
        <f>"00335323"</f>
        <v>00335323</v>
      </c>
    </row>
    <row r="2123" spans="1:2">
      <c r="A2123" s="4">
        <v>2118</v>
      </c>
      <c r="B2123" s="6" t="str">
        <f>"00335387"</f>
        <v>00335387</v>
      </c>
    </row>
    <row r="2124" spans="1:2">
      <c r="A2124" s="4">
        <v>2119</v>
      </c>
      <c r="B2124" s="6" t="str">
        <f>"00335452"</f>
        <v>00335452</v>
      </c>
    </row>
    <row r="2125" spans="1:2">
      <c r="A2125" s="4">
        <v>2120</v>
      </c>
      <c r="B2125" s="6" t="str">
        <f>"00335627"</f>
        <v>00335627</v>
      </c>
    </row>
    <row r="2126" spans="1:2">
      <c r="A2126" s="4">
        <v>2121</v>
      </c>
      <c r="B2126" s="6" t="str">
        <f>"00335942"</f>
        <v>00335942</v>
      </c>
    </row>
    <row r="2127" spans="1:2">
      <c r="A2127" s="4">
        <v>2122</v>
      </c>
      <c r="B2127" s="6" t="str">
        <f>"00336419"</f>
        <v>00336419</v>
      </c>
    </row>
    <row r="2128" spans="1:2">
      <c r="A2128" s="4">
        <v>2123</v>
      </c>
      <c r="B2128" s="6" t="str">
        <f>"00336451"</f>
        <v>00336451</v>
      </c>
    </row>
    <row r="2129" spans="1:2">
      <c r="A2129" s="4">
        <v>2124</v>
      </c>
      <c r="B2129" s="6" t="str">
        <f>"00337316"</f>
        <v>00337316</v>
      </c>
    </row>
    <row r="2130" spans="1:2">
      <c r="A2130" s="4">
        <v>2125</v>
      </c>
      <c r="B2130" s="6" t="str">
        <f>"00337374"</f>
        <v>00337374</v>
      </c>
    </row>
    <row r="2131" spans="1:2">
      <c r="A2131" s="4">
        <v>2126</v>
      </c>
      <c r="B2131" s="6" t="str">
        <f>"00337388"</f>
        <v>00337388</v>
      </c>
    </row>
    <row r="2132" spans="1:2">
      <c r="A2132" s="4">
        <v>2127</v>
      </c>
      <c r="B2132" s="6" t="str">
        <f>"00337442"</f>
        <v>00337442</v>
      </c>
    </row>
    <row r="2133" spans="1:2">
      <c r="A2133" s="4">
        <v>2128</v>
      </c>
      <c r="B2133" s="6" t="str">
        <f>"00337445"</f>
        <v>00337445</v>
      </c>
    </row>
    <row r="2134" spans="1:2">
      <c r="A2134" s="4">
        <v>2129</v>
      </c>
      <c r="B2134" s="6" t="str">
        <f>"00337774"</f>
        <v>00337774</v>
      </c>
    </row>
    <row r="2135" spans="1:2">
      <c r="A2135" s="4">
        <v>2130</v>
      </c>
      <c r="B2135" s="6" t="str">
        <f>"00337800"</f>
        <v>00337800</v>
      </c>
    </row>
    <row r="2136" spans="1:2">
      <c r="A2136" s="4">
        <v>2131</v>
      </c>
      <c r="B2136" s="6" t="str">
        <f>"00337843"</f>
        <v>00337843</v>
      </c>
    </row>
    <row r="2137" spans="1:2">
      <c r="A2137" s="4">
        <v>2132</v>
      </c>
      <c r="B2137" s="6" t="str">
        <f>"00338149"</f>
        <v>00338149</v>
      </c>
    </row>
    <row r="2138" spans="1:2">
      <c r="A2138" s="4">
        <v>2133</v>
      </c>
      <c r="B2138" s="6" t="str">
        <f>"00338187"</f>
        <v>00338187</v>
      </c>
    </row>
    <row r="2139" spans="1:2">
      <c r="A2139" s="4">
        <v>2134</v>
      </c>
      <c r="B2139" s="6" t="str">
        <f>"00338417"</f>
        <v>00338417</v>
      </c>
    </row>
    <row r="2140" spans="1:2">
      <c r="A2140" s="4">
        <v>2135</v>
      </c>
      <c r="B2140" s="6" t="str">
        <f>"00338455"</f>
        <v>00338455</v>
      </c>
    </row>
    <row r="2141" spans="1:2">
      <c r="A2141" s="4">
        <v>2136</v>
      </c>
      <c r="B2141" s="6" t="str">
        <f>"00338518"</f>
        <v>00338518</v>
      </c>
    </row>
    <row r="2142" spans="1:2">
      <c r="A2142" s="4">
        <v>2137</v>
      </c>
      <c r="B2142" s="6" t="str">
        <f>"00339143"</f>
        <v>00339143</v>
      </c>
    </row>
    <row r="2143" spans="1:2">
      <c r="A2143" s="4">
        <v>2138</v>
      </c>
      <c r="B2143" s="6" t="str">
        <f>"00339165"</f>
        <v>00339165</v>
      </c>
    </row>
    <row r="2144" spans="1:2">
      <c r="A2144" s="4">
        <v>2139</v>
      </c>
      <c r="B2144" s="6" t="str">
        <f>"00339194"</f>
        <v>00339194</v>
      </c>
    </row>
    <row r="2145" spans="1:2">
      <c r="A2145" s="4">
        <v>2140</v>
      </c>
      <c r="B2145" s="6" t="str">
        <f>"00339413"</f>
        <v>00339413</v>
      </c>
    </row>
    <row r="2146" spans="1:2">
      <c r="A2146" s="4">
        <v>2141</v>
      </c>
      <c r="B2146" s="6" t="str">
        <f>"00339421"</f>
        <v>00339421</v>
      </c>
    </row>
    <row r="2147" spans="1:2">
      <c r="A2147" s="4">
        <v>2142</v>
      </c>
      <c r="B2147" s="6" t="str">
        <f>"00339474"</f>
        <v>00339474</v>
      </c>
    </row>
    <row r="2148" spans="1:2">
      <c r="A2148" s="4">
        <v>2143</v>
      </c>
      <c r="B2148" s="6" t="str">
        <f>"00339508"</f>
        <v>00339508</v>
      </c>
    </row>
    <row r="2149" spans="1:2">
      <c r="A2149" s="4">
        <v>2144</v>
      </c>
      <c r="B2149" s="6" t="str">
        <f>"00340217"</f>
        <v>00340217</v>
      </c>
    </row>
    <row r="2150" spans="1:2">
      <c r="A2150" s="4">
        <v>2145</v>
      </c>
      <c r="B2150" s="6" t="str">
        <f>"00340373"</f>
        <v>00340373</v>
      </c>
    </row>
    <row r="2151" spans="1:2">
      <c r="A2151" s="4">
        <v>2146</v>
      </c>
      <c r="B2151" s="6" t="str">
        <f>"00340649"</f>
        <v>00340649</v>
      </c>
    </row>
    <row r="2152" spans="1:2">
      <c r="A2152" s="4">
        <v>2147</v>
      </c>
      <c r="B2152" s="6" t="str">
        <f>"00340767"</f>
        <v>00340767</v>
      </c>
    </row>
    <row r="2153" spans="1:2">
      <c r="A2153" s="4">
        <v>2148</v>
      </c>
      <c r="B2153" s="6" t="str">
        <f>"00340791"</f>
        <v>00340791</v>
      </c>
    </row>
    <row r="2154" spans="1:2">
      <c r="A2154" s="4">
        <v>2149</v>
      </c>
      <c r="B2154" s="6" t="str">
        <f>"00340836"</f>
        <v>00340836</v>
      </c>
    </row>
    <row r="2155" spans="1:2">
      <c r="A2155" s="4">
        <v>2150</v>
      </c>
      <c r="B2155" s="6" t="str">
        <f>"00340900"</f>
        <v>00340900</v>
      </c>
    </row>
    <row r="2156" spans="1:2">
      <c r="A2156" s="4">
        <v>2151</v>
      </c>
      <c r="B2156" s="6" t="str">
        <f>"00340927"</f>
        <v>00340927</v>
      </c>
    </row>
    <row r="2157" spans="1:2">
      <c r="A2157" s="4">
        <v>2152</v>
      </c>
      <c r="B2157" s="6" t="str">
        <f>"00341346"</f>
        <v>00341346</v>
      </c>
    </row>
    <row r="2158" spans="1:2">
      <c r="A2158" s="4">
        <v>2153</v>
      </c>
      <c r="B2158" s="6" t="str">
        <f>"00341551"</f>
        <v>00341551</v>
      </c>
    </row>
    <row r="2159" spans="1:2">
      <c r="A2159" s="4">
        <v>2154</v>
      </c>
      <c r="B2159" s="6" t="str">
        <f>"00341799"</f>
        <v>00341799</v>
      </c>
    </row>
    <row r="2160" spans="1:2">
      <c r="A2160" s="4">
        <v>2155</v>
      </c>
      <c r="B2160" s="6" t="str">
        <f>"00341920"</f>
        <v>00341920</v>
      </c>
    </row>
    <row r="2161" spans="1:2">
      <c r="A2161" s="4">
        <v>2156</v>
      </c>
      <c r="B2161" s="6" t="str">
        <f>"00343228"</f>
        <v>00343228</v>
      </c>
    </row>
    <row r="2162" spans="1:2">
      <c r="A2162" s="4">
        <v>2157</v>
      </c>
      <c r="B2162" s="6" t="str">
        <f>"00343257"</f>
        <v>00343257</v>
      </c>
    </row>
    <row r="2163" spans="1:2">
      <c r="A2163" s="4">
        <v>2158</v>
      </c>
      <c r="B2163" s="6" t="str">
        <f>"00343287"</f>
        <v>00343287</v>
      </c>
    </row>
    <row r="2164" spans="1:2">
      <c r="A2164" s="4">
        <v>2159</v>
      </c>
      <c r="B2164" s="6" t="str">
        <f>"00343382"</f>
        <v>00343382</v>
      </c>
    </row>
    <row r="2165" spans="1:2">
      <c r="A2165" s="4">
        <v>2160</v>
      </c>
      <c r="B2165" s="6" t="str">
        <f>"00343395"</f>
        <v>00343395</v>
      </c>
    </row>
    <row r="2166" spans="1:2">
      <c r="A2166" s="4">
        <v>2161</v>
      </c>
      <c r="B2166" s="6" t="str">
        <f>"00344096"</f>
        <v>00344096</v>
      </c>
    </row>
    <row r="2167" spans="1:2">
      <c r="A2167" s="4">
        <v>2162</v>
      </c>
      <c r="B2167" s="6" t="str">
        <f>"00344182"</f>
        <v>00344182</v>
      </c>
    </row>
    <row r="2168" spans="1:2">
      <c r="A2168" s="4">
        <v>2163</v>
      </c>
      <c r="B2168" s="6" t="str">
        <f>"00344383"</f>
        <v>00344383</v>
      </c>
    </row>
    <row r="2169" spans="1:2">
      <c r="A2169" s="4">
        <v>2164</v>
      </c>
      <c r="B2169" s="6" t="str">
        <f>"00344456"</f>
        <v>00344456</v>
      </c>
    </row>
    <row r="2170" spans="1:2">
      <c r="A2170" s="4">
        <v>2165</v>
      </c>
      <c r="B2170" s="6" t="str">
        <f>"00344720"</f>
        <v>00344720</v>
      </c>
    </row>
    <row r="2171" spans="1:2">
      <c r="A2171" s="4">
        <v>2166</v>
      </c>
      <c r="B2171" s="6" t="str">
        <f>"00344747"</f>
        <v>00344747</v>
      </c>
    </row>
    <row r="2172" spans="1:2">
      <c r="A2172" s="4">
        <v>2167</v>
      </c>
      <c r="B2172" s="6" t="str">
        <f>"00344829"</f>
        <v>00344829</v>
      </c>
    </row>
    <row r="2173" spans="1:2">
      <c r="A2173" s="4">
        <v>2168</v>
      </c>
      <c r="B2173" s="6" t="str">
        <f>"00345283"</f>
        <v>00345283</v>
      </c>
    </row>
    <row r="2174" spans="1:2">
      <c r="A2174" s="4">
        <v>2169</v>
      </c>
      <c r="B2174" s="6" t="str">
        <f>"00345486"</f>
        <v>00345486</v>
      </c>
    </row>
    <row r="2175" spans="1:2">
      <c r="A2175" s="4">
        <v>2170</v>
      </c>
      <c r="B2175" s="6" t="str">
        <f>"00345637"</f>
        <v>00345637</v>
      </c>
    </row>
    <row r="2176" spans="1:2">
      <c r="A2176" s="4">
        <v>2171</v>
      </c>
      <c r="B2176" s="6" t="str">
        <f>"00345814"</f>
        <v>00345814</v>
      </c>
    </row>
    <row r="2177" spans="1:2">
      <c r="A2177" s="4">
        <v>2172</v>
      </c>
      <c r="B2177" s="6" t="str">
        <f>"00346401"</f>
        <v>00346401</v>
      </c>
    </row>
    <row r="2178" spans="1:2">
      <c r="A2178" s="4">
        <v>2173</v>
      </c>
      <c r="B2178" s="6" t="str">
        <f>"00346610"</f>
        <v>00346610</v>
      </c>
    </row>
    <row r="2179" spans="1:2">
      <c r="A2179" s="4">
        <v>2174</v>
      </c>
      <c r="B2179" s="6" t="str">
        <f>"00346759"</f>
        <v>00346759</v>
      </c>
    </row>
    <row r="2180" spans="1:2">
      <c r="A2180" s="4">
        <v>2175</v>
      </c>
      <c r="B2180" s="6" t="str">
        <f>"00346802"</f>
        <v>00346802</v>
      </c>
    </row>
    <row r="2181" spans="1:2">
      <c r="A2181" s="4">
        <v>2176</v>
      </c>
      <c r="B2181" s="6" t="str">
        <f>"00346819"</f>
        <v>00346819</v>
      </c>
    </row>
    <row r="2182" spans="1:2">
      <c r="A2182" s="4">
        <v>2177</v>
      </c>
      <c r="B2182" s="6" t="str">
        <f>"00346958"</f>
        <v>00346958</v>
      </c>
    </row>
    <row r="2183" spans="1:2">
      <c r="A2183" s="4">
        <v>2178</v>
      </c>
      <c r="B2183" s="6" t="str">
        <f>"00347151"</f>
        <v>00347151</v>
      </c>
    </row>
    <row r="2184" spans="1:2">
      <c r="A2184" s="4">
        <v>2179</v>
      </c>
      <c r="B2184" s="6" t="str">
        <f>"00347398"</f>
        <v>00347398</v>
      </c>
    </row>
    <row r="2185" spans="1:2">
      <c r="A2185" s="4">
        <v>2180</v>
      </c>
      <c r="B2185" s="6" t="str">
        <f>"00347479"</f>
        <v>00347479</v>
      </c>
    </row>
    <row r="2186" spans="1:2">
      <c r="A2186" s="4">
        <v>2181</v>
      </c>
      <c r="B2186" s="6" t="str">
        <f>"00347675"</f>
        <v>00347675</v>
      </c>
    </row>
    <row r="2187" spans="1:2">
      <c r="A2187" s="4">
        <v>2182</v>
      </c>
      <c r="B2187" s="6" t="str">
        <f>"00348172"</f>
        <v>00348172</v>
      </c>
    </row>
    <row r="2188" spans="1:2">
      <c r="A2188" s="4">
        <v>2183</v>
      </c>
      <c r="B2188" s="6" t="str">
        <f>"00348493"</f>
        <v>00348493</v>
      </c>
    </row>
    <row r="2189" spans="1:2">
      <c r="A2189" s="4">
        <v>2184</v>
      </c>
      <c r="B2189" s="6" t="str">
        <f>"00348542"</f>
        <v>00348542</v>
      </c>
    </row>
    <row r="2190" spans="1:2">
      <c r="A2190" s="4">
        <v>2185</v>
      </c>
      <c r="B2190" s="6" t="str">
        <f>"00348708"</f>
        <v>00348708</v>
      </c>
    </row>
    <row r="2191" spans="1:2">
      <c r="A2191" s="4">
        <v>2186</v>
      </c>
      <c r="B2191" s="6" t="str">
        <f>"00348835"</f>
        <v>00348835</v>
      </c>
    </row>
    <row r="2192" spans="1:2">
      <c r="A2192" s="4">
        <v>2187</v>
      </c>
      <c r="B2192" s="6" t="str">
        <f>"00348839"</f>
        <v>00348839</v>
      </c>
    </row>
    <row r="2193" spans="1:2">
      <c r="A2193" s="4">
        <v>2188</v>
      </c>
      <c r="B2193" s="6" t="str">
        <f>"00348886"</f>
        <v>00348886</v>
      </c>
    </row>
    <row r="2194" spans="1:2">
      <c r="A2194" s="4">
        <v>2189</v>
      </c>
      <c r="B2194" s="6" t="str">
        <f>"00348951"</f>
        <v>00348951</v>
      </c>
    </row>
    <row r="2195" spans="1:2">
      <c r="A2195" s="4">
        <v>2190</v>
      </c>
      <c r="B2195" s="6" t="str">
        <f>"00348960"</f>
        <v>00348960</v>
      </c>
    </row>
    <row r="2196" spans="1:2">
      <c r="A2196" s="4">
        <v>2191</v>
      </c>
      <c r="B2196" s="6" t="str">
        <f>"00349204"</f>
        <v>00349204</v>
      </c>
    </row>
    <row r="2197" spans="1:2">
      <c r="A2197" s="4">
        <v>2192</v>
      </c>
      <c r="B2197" s="6" t="str">
        <f>"00349569"</f>
        <v>00349569</v>
      </c>
    </row>
    <row r="2198" spans="1:2">
      <c r="A2198" s="4">
        <v>2193</v>
      </c>
      <c r="B2198" s="6" t="str">
        <f>"00349599"</f>
        <v>00349599</v>
      </c>
    </row>
    <row r="2199" spans="1:2">
      <c r="A2199" s="4">
        <v>2194</v>
      </c>
      <c r="B2199" s="6" t="str">
        <f>"00349623"</f>
        <v>00349623</v>
      </c>
    </row>
    <row r="2200" spans="1:2">
      <c r="A2200" s="4">
        <v>2195</v>
      </c>
      <c r="B2200" s="6" t="str">
        <f>"00349628"</f>
        <v>00349628</v>
      </c>
    </row>
    <row r="2201" spans="1:2">
      <c r="A2201" s="4">
        <v>2196</v>
      </c>
      <c r="B2201" s="6" t="str">
        <f>"00349682"</f>
        <v>00349682</v>
      </c>
    </row>
    <row r="2202" spans="1:2">
      <c r="A2202" s="4">
        <v>2197</v>
      </c>
      <c r="B2202" s="6" t="str">
        <f>"00349709"</f>
        <v>00349709</v>
      </c>
    </row>
    <row r="2203" spans="1:2">
      <c r="A2203" s="4">
        <v>2198</v>
      </c>
      <c r="B2203" s="6" t="str">
        <f>"00349711"</f>
        <v>00349711</v>
      </c>
    </row>
    <row r="2204" spans="1:2">
      <c r="A2204" s="4">
        <v>2199</v>
      </c>
      <c r="B2204" s="6" t="str">
        <f>"00349805"</f>
        <v>00349805</v>
      </c>
    </row>
    <row r="2205" spans="1:2">
      <c r="A2205" s="4">
        <v>2200</v>
      </c>
      <c r="B2205" s="6" t="str">
        <f>"00349862"</f>
        <v>00349862</v>
      </c>
    </row>
    <row r="2206" spans="1:2">
      <c r="A2206" s="4">
        <v>2201</v>
      </c>
      <c r="B2206" s="6" t="str">
        <f>"00349977"</f>
        <v>00349977</v>
      </c>
    </row>
    <row r="2207" spans="1:2">
      <c r="A2207" s="4">
        <v>2202</v>
      </c>
      <c r="B2207" s="6" t="str">
        <f>"00350152"</f>
        <v>00350152</v>
      </c>
    </row>
    <row r="2208" spans="1:2">
      <c r="A2208" s="4">
        <v>2203</v>
      </c>
      <c r="B2208" s="6" t="str">
        <f>"00350374"</f>
        <v>00350374</v>
      </c>
    </row>
    <row r="2209" spans="1:2">
      <c r="A2209" s="4">
        <v>2204</v>
      </c>
      <c r="B2209" s="6" t="str">
        <f>"00350580"</f>
        <v>00350580</v>
      </c>
    </row>
    <row r="2210" spans="1:2">
      <c r="A2210" s="4">
        <v>2205</v>
      </c>
      <c r="B2210" s="6" t="str">
        <f>"00350846"</f>
        <v>00350846</v>
      </c>
    </row>
    <row r="2211" spans="1:2">
      <c r="A2211" s="4">
        <v>2206</v>
      </c>
      <c r="B2211" s="6" t="str">
        <f>"00351106"</f>
        <v>00351106</v>
      </c>
    </row>
    <row r="2212" spans="1:2">
      <c r="A2212" s="4">
        <v>2207</v>
      </c>
      <c r="B2212" s="6" t="str">
        <f>"00351154"</f>
        <v>00351154</v>
      </c>
    </row>
    <row r="2213" spans="1:2">
      <c r="A2213" s="4">
        <v>2208</v>
      </c>
      <c r="B2213" s="6" t="str">
        <f>"00351246"</f>
        <v>00351246</v>
      </c>
    </row>
    <row r="2214" spans="1:2">
      <c r="A2214" s="4">
        <v>2209</v>
      </c>
      <c r="B2214" s="6" t="str">
        <f>"00351311"</f>
        <v>00351311</v>
      </c>
    </row>
    <row r="2215" spans="1:2">
      <c r="A2215" s="4">
        <v>2210</v>
      </c>
      <c r="B2215" s="6" t="str">
        <f>"00351399"</f>
        <v>00351399</v>
      </c>
    </row>
    <row r="2216" spans="1:2">
      <c r="A2216" s="4">
        <v>2211</v>
      </c>
      <c r="B2216" s="6" t="str">
        <f>"00351826"</f>
        <v>00351826</v>
      </c>
    </row>
    <row r="2217" spans="1:2">
      <c r="A2217" s="4">
        <v>2212</v>
      </c>
      <c r="B2217" s="6" t="str">
        <f>"00352050"</f>
        <v>00352050</v>
      </c>
    </row>
    <row r="2218" spans="1:2">
      <c r="A2218" s="4">
        <v>2213</v>
      </c>
      <c r="B2218" s="6" t="str">
        <f>"00352206"</f>
        <v>00352206</v>
      </c>
    </row>
    <row r="2219" spans="1:2">
      <c r="A2219" s="4">
        <v>2214</v>
      </c>
      <c r="B2219" s="6" t="str">
        <f>"00352349"</f>
        <v>00352349</v>
      </c>
    </row>
    <row r="2220" spans="1:2">
      <c r="A2220" s="4">
        <v>2215</v>
      </c>
      <c r="B2220" s="6" t="str">
        <f>"00352508"</f>
        <v>00352508</v>
      </c>
    </row>
    <row r="2221" spans="1:2">
      <c r="A2221" s="4">
        <v>2216</v>
      </c>
      <c r="B2221" s="6" t="str">
        <f>"00352779"</f>
        <v>00352779</v>
      </c>
    </row>
    <row r="2222" spans="1:2">
      <c r="A2222" s="4">
        <v>2217</v>
      </c>
      <c r="B2222" s="6" t="str">
        <f>"00353146"</f>
        <v>00353146</v>
      </c>
    </row>
    <row r="2223" spans="1:2">
      <c r="A2223" s="4">
        <v>2218</v>
      </c>
      <c r="B2223" s="6" t="str">
        <f>"00353343"</f>
        <v>00353343</v>
      </c>
    </row>
    <row r="2224" spans="1:2">
      <c r="A2224" s="4">
        <v>2219</v>
      </c>
      <c r="B2224" s="6" t="str">
        <f>"00353397"</f>
        <v>00353397</v>
      </c>
    </row>
    <row r="2225" spans="1:2">
      <c r="A2225" s="4">
        <v>2220</v>
      </c>
      <c r="B2225" s="6" t="str">
        <f>"00353455"</f>
        <v>00353455</v>
      </c>
    </row>
    <row r="2226" spans="1:2">
      <c r="A2226" s="4">
        <v>2221</v>
      </c>
      <c r="B2226" s="6" t="str">
        <f>"00353628"</f>
        <v>00353628</v>
      </c>
    </row>
    <row r="2227" spans="1:2">
      <c r="A2227" s="4">
        <v>2222</v>
      </c>
      <c r="B2227" s="6" t="str">
        <f>"00353893"</f>
        <v>00353893</v>
      </c>
    </row>
    <row r="2228" spans="1:2">
      <c r="A2228" s="4">
        <v>2223</v>
      </c>
      <c r="B2228" s="6" t="str">
        <f>"00353901"</f>
        <v>00353901</v>
      </c>
    </row>
    <row r="2229" spans="1:2">
      <c r="A2229" s="4">
        <v>2224</v>
      </c>
      <c r="B2229" s="6" t="str">
        <f>"00353996"</f>
        <v>00353996</v>
      </c>
    </row>
    <row r="2230" spans="1:2">
      <c r="A2230" s="4">
        <v>2225</v>
      </c>
      <c r="B2230" s="6" t="str">
        <f>"00354004"</f>
        <v>00354004</v>
      </c>
    </row>
    <row r="2231" spans="1:2">
      <c r="A2231" s="4">
        <v>2226</v>
      </c>
      <c r="B2231" s="6" t="str">
        <f>"00354050"</f>
        <v>00354050</v>
      </c>
    </row>
    <row r="2232" spans="1:2">
      <c r="A2232" s="4">
        <v>2227</v>
      </c>
      <c r="B2232" s="6" t="str">
        <f>"00354245"</f>
        <v>00354245</v>
      </c>
    </row>
    <row r="2233" spans="1:2">
      <c r="A2233" s="4">
        <v>2228</v>
      </c>
      <c r="B2233" s="6" t="str">
        <f>"00354307"</f>
        <v>00354307</v>
      </c>
    </row>
    <row r="2234" spans="1:2">
      <c r="A2234" s="4">
        <v>2229</v>
      </c>
      <c r="B2234" s="6" t="str">
        <f>"00354840"</f>
        <v>00354840</v>
      </c>
    </row>
    <row r="2235" spans="1:2">
      <c r="A2235" s="4">
        <v>2230</v>
      </c>
      <c r="B2235" s="6" t="str">
        <f>"00354897"</f>
        <v>00354897</v>
      </c>
    </row>
    <row r="2236" spans="1:2">
      <c r="A2236" s="4">
        <v>2231</v>
      </c>
      <c r="B2236" s="6" t="str">
        <f>"00355078"</f>
        <v>00355078</v>
      </c>
    </row>
    <row r="2237" spans="1:2">
      <c r="A2237" s="4">
        <v>2232</v>
      </c>
      <c r="B2237" s="6" t="str">
        <f>"00355079"</f>
        <v>00355079</v>
      </c>
    </row>
    <row r="2238" spans="1:2">
      <c r="A2238" s="4">
        <v>2233</v>
      </c>
      <c r="B2238" s="6" t="str">
        <f>"00355105"</f>
        <v>00355105</v>
      </c>
    </row>
    <row r="2239" spans="1:2">
      <c r="A2239" s="4">
        <v>2234</v>
      </c>
      <c r="B2239" s="6" t="str">
        <f>"00355142"</f>
        <v>00355142</v>
      </c>
    </row>
    <row r="2240" spans="1:2">
      <c r="A2240" s="4">
        <v>2235</v>
      </c>
      <c r="B2240" s="6" t="str">
        <f>"00355148"</f>
        <v>00355148</v>
      </c>
    </row>
    <row r="2241" spans="1:2">
      <c r="A2241" s="4">
        <v>2236</v>
      </c>
      <c r="B2241" s="6" t="str">
        <f>"00355234"</f>
        <v>00355234</v>
      </c>
    </row>
    <row r="2242" spans="1:2">
      <c r="A2242" s="4">
        <v>2237</v>
      </c>
      <c r="B2242" s="6" t="str">
        <f>"00355261"</f>
        <v>00355261</v>
      </c>
    </row>
    <row r="2243" spans="1:2">
      <c r="A2243" s="4">
        <v>2238</v>
      </c>
      <c r="B2243" s="6" t="str">
        <f>"00355485"</f>
        <v>00355485</v>
      </c>
    </row>
    <row r="2244" spans="1:2">
      <c r="A2244" s="4">
        <v>2239</v>
      </c>
      <c r="B2244" s="6" t="str">
        <f>"00355595"</f>
        <v>00355595</v>
      </c>
    </row>
    <row r="2245" spans="1:2">
      <c r="A2245" s="4">
        <v>2240</v>
      </c>
      <c r="B2245" s="6" t="str">
        <f>"00356814"</f>
        <v>00356814</v>
      </c>
    </row>
    <row r="2246" spans="1:2">
      <c r="A2246" s="4">
        <v>2241</v>
      </c>
      <c r="B2246" s="6" t="str">
        <f>"00356944"</f>
        <v>00356944</v>
      </c>
    </row>
    <row r="2247" spans="1:2">
      <c r="A2247" s="4">
        <v>2242</v>
      </c>
      <c r="B2247" s="6" t="str">
        <f>"00357032"</f>
        <v>00357032</v>
      </c>
    </row>
    <row r="2248" spans="1:2">
      <c r="A2248" s="4">
        <v>2243</v>
      </c>
      <c r="B2248" s="6" t="str">
        <f>"00357041"</f>
        <v>00357041</v>
      </c>
    </row>
    <row r="2249" spans="1:2">
      <c r="A2249" s="4">
        <v>2244</v>
      </c>
      <c r="B2249" s="6" t="str">
        <f>"00357076"</f>
        <v>00357076</v>
      </c>
    </row>
    <row r="2250" spans="1:2">
      <c r="A2250" s="4">
        <v>2245</v>
      </c>
      <c r="B2250" s="6" t="str">
        <f>"00357167"</f>
        <v>00357167</v>
      </c>
    </row>
    <row r="2251" spans="1:2">
      <c r="A2251" s="4">
        <v>2246</v>
      </c>
      <c r="B2251" s="6" t="str">
        <f>"00357191"</f>
        <v>00357191</v>
      </c>
    </row>
    <row r="2252" spans="1:2">
      <c r="A2252" s="4">
        <v>2247</v>
      </c>
      <c r="B2252" s="6" t="str">
        <f>"00357234"</f>
        <v>00357234</v>
      </c>
    </row>
    <row r="2253" spans="1:2">
      <c r="A2253" s="4">
        <v>2248</v>
      </c>
      <c r="B2253" s="6" t="str">
        <f>"00357378"</f>
        <v>00357378</v>
      </c>
    </row>
    <row r="2254" spans="1:2">
      <c r="A2254" s="4">
        <v>2249</v>
      </c>
      <c r="B2254" s="6" t="str">
        <f>"00357561"</f>
        <v>00357561</v>
      </c>
    </row>
    <row r="2255" spans="1:2">
      <c r="A2255" s="4">
        <v>2250</v>
      </c>
      <c r="B2255" s="6" t="str">
        <f>"00358176"</f>
        <v>00358176</v>
      </c>
    </row>
    <row r="2256" spans="1:2">
      <c r="A2256" s="4">
        <v>2251</v>
      </c>
      <c r="B2256" s="6" t="str">
        <f>"00358281"</f>
        <v>00358281</v>
      </c>
    </row>
    <row r="2257" spans="1:2">
      <c r="A2257" s="4">
        <v>2252</v>
      </c>
      <c r="B2257" s="6" t="str">
        <f>"00358313"</f>
        <v>00358313</v>
      </c>
    </row>
    <row r="2258" spans="1:2">
      <c r="A2258" s="4">
        <v>2253</v>
      </c>
      <c r="B2258" s="6" t="str">
        <f>"00358340"</f>
        <v>00358340</v>
      </c>
    </row>
    <row r="2259" spans="1:2">
      <c r="A2259" s="4">
        <v>2254</v>
      </c>
      <c r="B2259" s="6" t="str">
        <f>"00358496"</f>
        <v>00358496</v>
      </c>
    </row>
    <row r="2260" spans="1:2">
      <c r="A2260" s="4">
        <v>2255</v>
      </c>
      <c r="B2260" s="6" t="str">
        <f>"00358710"</f>
        <v>00358710</v>
      </c>
    </row>
    <row r="2261" spans="1:2">
      <c r="A2261" s="4">
        <v>2256</v>
      </c>
      <c r="B2261" s="6" t="str">
        <f>"00358775"</f>
        <v>00358775</v>
      </c>
    </row>
    <row r="2262" spans="1:2">
      <c r="A2262" s="4">
        <v>2257</v>
      </c>
      <c r="B2262" s="6" t="str">
        <f>"00358827"</f>
        <v>00358827</v>
      </c>
    </row>
    <row r="2263" spans="1:2">
      <c r="A2263" s="4">
        <v>2258</v>
      </c>
      <c r="B2263" s="6" t="str">
        <f>"00358916"</f>
        <v>00358916</v>
      </c>
    </row>
    <row r="2264" spans="1:2">
      <c r="A2264" s="4">
        <v>2259</v>
      </c>
      <c r="B2264" s="6" t="str">
        <f>"00359273"</f>
        <v>00359273</v>
      </c>
    </row>
    <row r="2265" spans="1:2">
      <c r="A2265" s="4">
        <v>2260</v>
      </c>
      <c r="B2265" s="6" t="str">
        <f>"00359387"</f>
        <v>00359387</v>
      </c>
    </row>
    <row r="2266" spans="1:2">
      <c r="A2266" s="4">
        <v>2261</v>
      </c>
      <c r="B2266" s="6" t="str">
        <f>"00359686"</f>
        <v>00359686</v>
      </c>
    </row>
    <row r="2267" spans="1:2">
      <c r="A2267" s="4">
        <v>2262</v>
      </c>
      <c r="B2267" s="6" t="str">
        <f>"00360109"</f>
        <v>00360109</v>
      </c>
    </row>
    <row r="2268" spans="1:2">
      <c r="A2268" s="4">
        <v>2263</v>
      </c>
      <c r="B2268" s="6" t="str">
        <f>"00360163"</f>
        <v>00360163</v>
      </c>
    </row>
    <row r="2269" spans="1:2">
      <c r="A2269" s="4">
        <v>2264</v>
      </c>
      <c r="B2269" s="6" t="str">
        <f>"00360352"</f>
        <v>00360352</v>
      </c>
    </row>
    <row r="2270" spans="1:2">
      <c r="A2270" s="4">
        <v>2265</v>
      </c>
      <c r="B2270" s="6" t="str">
        <f>"00360464"</f>
        <v>00360464</v>
      </c>
    </row>
    <row r="2271" spans="1:2">
      <c r="A2271" s="4">
        <v>2266</v>
      </c>
      <c r="B2271" s="6" t="str">
        <f>"00360542"</f>
        <v>00360542</v>
      </c>
    </row>
    <row r="2272" spans="1:2">
      <c r="A2272" s="4">
        <v>2267</v>
      </c>
      <c r="B2272" s="6" t="str">
        <f>"00360581"</f>
        <v>00360581</v>
      </c>
    </row>
    <row r="2273" spans="1:2">
      <c r="A2273" s="4">
        <v>2268</v>
      </c>
      <c r="B2273" s="6" t="str">
        <f>"00360610"</f>
        <v>00360610</v>
      </c>
    </row>
    <row r="2274" spans="1:2">
      <c r="A2274" s="4">
        <v>2269</v>
      </c>
      <c r="B2274" s="6" t="str">
        <f>"00360755"</f>
        <v>00360755</v>
      </c>
    </row>
    <row r="2275" spans="1:2">
      <c r="A2275" s="4">
        <v>2270</v>
      </c>
      <c r="B2275" s="6" t="str">
        <f>"00360898"</f>
        <v>00360898</v>
      </c>
    </row>
    <row r="2276" spans="1:2">
      <c r="A2276" s="4">
        <v>2271</v>
      </c>
      <c r="B2276" s="6" t="str">
        <f>"00360902"</f>
        <v>00360902</v>
      </c>
    </row>
    <row r="2277" spans="1:2">
      <c r="A2277" s="4">
        <v>2272</v>
      </c>
      <c r="B2277" s="6" t="str">
        <f>"00360916"</f>
        <v>00360916</v>
      </c>
    </row>
    <row r="2278" spans="1:2">
      <c r="A2278" s="4">
        <v>2273</v>
      </c>
      <c r="B2278" s="6" t="str">
        <f>"00361052"</f>
        <v>00361052</v>
      </c>
    </row>
    <row r="2279" spans="1:2">
      <c r="A2279" s="4">
        <v>2274</v>
      </c>
      <c r="B2279" s="6" t="str">
        <f>"00361057"</f>
        <v>00361057</v>
      </c>
    </row>
    <row r="2280" spans="1:2">
      <c r="A2280" s="4">
        <v>2275</v>
      </c>
      <c r="B2280" s="6" t="str">
        <f>"00361395"</f>
        <v>00361395</v>
      </c>
    </row>
    <row r="2281" spans="1:2">
      <c r="A2281" s="4">
        <v>2276</v>
      </c>
      <c r="B2281" s="6" t="str">
        <f>"00361413"</f>
        <v>00361413</v>
      </c>
    </row>
    <row r="2282" spans="1:2">
      <c r="A2282" s="4">
        <v>2277</v>
      </c>
      <c r="B2282" s="6" t="str">
        <f>"00361568"</f>
        <v>00361568</v>
      </c>
    </row>
    <row r="2283" spans="1:2">
      <c r="A2283" s="4">
        <v>2278</v>
      </c>
      <c r="B2283" s="6" t="str">
        <f>"00361630"</f>
        <v>00361630</v>
      </c>
    </row>
    <row r="2284" spans="1:2">
      <c r="A2284" s="4">
        <v>2279</v>
      </c>
      <c r="B2284" s="6" t="str">
        <f>"00361722"</f>
        <v>00361722</v>
      </c>
    </row>
    <row r="2285" spans="1:2">
      <c r="A2285" s="4">
        <v>2280</v>
      </c>
      <c r="B2285" s="6" t="str">
        <f>"00361875"</f>
        <v>00361875</v>
      </c>
    </row>
    <row r="2286" spans="1:2">
      <c r="A2286" s="4">
        <v>2281</v>
      </c>
      <c r="B2286" s="6" t="str">
        <f>"00362072"</f>
        <v>00362072</v>
      </c>
    </row>
    <row r="2287" spans="1:2">
      <c r="A2287" s="4">
        <v>2282</v>
      </c>
      <c r="B2287" s="6" t="str">
        <f>"00362320"</f>
        <v>00362320</v>
      </c>
    </row>
    <row r="2288" spans="1:2">
      <c r="A2288" s="4">
        <v>2283</v>
      </c>
      <c r="B2288" s="6" t="str">
        <f>"00362329"</f>
        <v>00362329</v>
      </c>
    </row>
    <row r="2289" spans="1:2">
      <c r="A2289" s="4">
        <v>2284</v>
      </c>
      <c r="B2289" s="6" t="str">
        <f>"00362434"</f>
        <v>00362434</v>
      </c>
    </row>
    <row r="2290" spans="1:2">
      <c r="A2290" s="4">
        <v>2285</v>
      </c>
      <c r="B2290" s="6" t="str">
        <f>"00362738"</f>
        <v>00362738</v>
      </c>
    </row>
    <row r="2291" spans="1:2">
      <c r="A2291" s="4">
        <v>2286</v>
      </c>
      <c r="B2291" s="6" t="str">
        <f>"00362830"</f>
        <v>00362830</v>
      </c>
    </row>
    <row r="2292" spans="1:2">
      <c r="A2292" s="4">
        <v>2287</v>
      </c>
      <c r="B2292" s="6" t="str">
        <f>"00362831"</f>
        <v>00362831</v>
      </c>
    </row>
    <row r="2293" spans="1:2">
      <c r="A2293" s="4">
        <v>2288</v>
      </c>
      <c r="B2293" s="6" t="str">
        <f>"00362883"</f>
        <v>00362883</v>
      </c>
    </row>
    <row r="2294" spans="1:2">
      <c r="A2294" s="4">
        <v>2289</v>
      </c>
      <c r="B2294" s="6" t="str">
        <f>"00362892"</f>
        <v>00362892</v>
      </c>
    </row>
    <row r="2295" spans="1:2">
      <c r="A2295" s="4">
        <v>2290</v>
      </c>
      <c r="B2295" s="6" t="str">
        <f>"00362921"</f>
        <v>00362921</v>
      </c>
    </row>
    <row r="2296" spans="1:2">
      <c r="A2296" s="4">
        <v>2291</v>
      </c>
      <c r="B2296" s="6" t="str">
        <f>"00362949"</f>
        <v>00362949</v>
      </c>
    </row>
    <row r="2297" spans="1:2">
      <c r="A2297" s="4">
        <v>2292</v>
      </c>
      <c r="B2297" s="6" t="str">
        <f>"00363427"</f>
        <v>00363427</v>
      </c>
    </row>
    <row r="2298" spans="1:2">
      <c r="A2298" s="4">
        <v>2293</v>
      </c>
      <c r="B2298" s="6" t="str">
        <f>"00363604"</f>
        <v>00363604</v>
      </c>
    </row>
    <row r="2299" spans="1:2">
      <c r="A2299" s="4">
        <v>2294</v>
      </c>
      <c r="B2299" s="6" t="str">
        <f>"00363609"</f>
        <v>00363609</v>
      </c>
    </row>
    <row r="2300" spans="1:2">
      <c r="A2300" s="4">
        <v>2295</v>
      </c>
      <c r="B2300" s="6" t="str">
        <f>"00364081"</f>
        <v>00364081</v>
      </c>
    </row>
    <row r="2301" spans="1:2">
      <c r="A2301" s="4">
        <v>2296</v>
      </c>
      <c r="B2301" s="6" t="str">
        <f>"00364163"</f>
        <v>00364163</v>
      </c>
    </row>
    <row r="2302" spans="1:2">
      <c r="A2302" s="4">
        <v>2297</v>
      </c>
      <c r="B2302" s="6" t="str">
        <f>"00364325"</f>
        <v>00364325</v>
      </c>
    </row>
    <row r="2303" spans="1:2">
      <c r="A2303" s="4">
        <v>2298</v>
      </c>
      <c r="B2303" s="6" t="str">
        <f>"00364385"</f>
        <v>00364385</v>
      </c>
    </row>
    <row r="2304" spans="1:2">
      <c r="A2304" s="4">
        <v>2299</v>
      </c>
      <c r="B2304" s="6" t="str">
        <f>"00364767"</f>
        <v>00364767</v>
      </c>
    </row>
    <row r="2305" spans="1:2">
      <c r="A2305" s="4">
        <v>2300</v>
      </c>
      <c r="B2305" s="6" t="str">
        <f>"00364862"</f>
        <v>00364862</v>
      </c>
    </row>
    <row r="2306" spans="1:2">
      <c r="A2306" s="4">
        <v>2301</v>
      </c>
      <c r="B2306" s="6" t="str">
        <f>"00364896"</f>
        <v>00364896</v>
      </c>
    </row>
    <row r="2307" spans="1:2">
      <c r="A2307" s="4">
        <v>2302</v>
      </c>
      <c r="B2307" s="6" t="str">
        <f>"00365066"</f>
        <v>00365066</v>
      </c>
    </row>
    <row r="2308" spans="1:2">
      <c r="A2308" s="4">
        <v>2303</v>
      </c>
      <c r="B2308" s="6" t="str">
        <f>"00365211"</f>
        <v>00365211</v>
      </c>
    </row>
    <row r="2309" spans="1:2">
      <c r="A2309" s="4">
        <v>2304</v>
      </c>
      <c r="B2309" s="6" t="str">
        <f>"00365440"</f>
        <v>00365440</v>
      </c>
    </row>
    <row r="2310" spans="1:2">
      <c r="A2310" s="4">
        <v>2305</v>
      </c>
      <c r="B2310" s="6" t="str">
        <f>"00365500"</f>
        <v>00365500</v>
      </c>
    </row>
    <row r="2311" spans="1:2">
      <c r="A2311" s="4">
        <v>2306</v>
      </c>
      <c r="B2311" s="6" t="str">
        <f>"00365947"</f>
        <v>00365947</v>
      </c>
    </row>
    <row r="2312" spans="1:2">
      <c r="A2312" s="4">
        <v>2307</v>
      </c>
      <c r="B2312" s="6" t="str">
        <f>"00366212"</f>
        <v>00366212</v>
      </c>
    </row>
    <row r="2313" spans="1:2">
      <c r="A2313" s="4">
        <v>2308</v>
      </c>
      <c r="B2313" s="6" t="str">
        <f>"00366239"</f>
        <v>00366239</v>
      </c>
    </row>
    <row r="2314" spans="1:2">
      <c r="A2314" s="4">
        <v>2309</v>
      </c>
      <c r="B2314" s="6" t="str">
        <f>"00366347"</f>
        <v>00366347</v>
      </c>
    </row>
    <row r="2315" spans="1:2">
      <c r="A2315" s="4">
        <v>2310</v>
      </c>
      <c r="B2315" s="6" t="str">
        <f>"00366527"</f>
        <v>00366527</v>
      </c>
    </row>
    <row r="2316" spans="1:2">
      <c r="A2316" s="4">
        <v>2311</v>
      </c>
      <c r="B2316" s="6" t="str">
        <f>"00366558"</f>
        <v>00366558</v>
      </c>
    </row>
    <row r="2317" spans="1:2">
      <c r="A2317" s="4">
        <v>2312</v>
      </c>
      <c r="B2317" s="6" t="str">
        <f>"00366757"</f>
        <v>00366757</v>
      </c>
    </row>
    <row r="2318" spans="1:2">
      <c r="A2318" s="4">
        <v>2313</v>
      </c>
      <c r="B2318" s="6" t="str">
        <f>"00366863"</f>
        <v>00366863</v>
      </c>
    </row>
    <row r="2319" spans="1:2">
      <c r="A2319" s="4">
        <v>2314</v>
      </c>
      <c r="B2319" s="6" t="str">
        <f>"00366944"</f>
        <v>00366944</v>
      </c>
    </row>
    <row r="2320" spans="1:2">
      <c r="A2320" s="4">
        <v>2315</v>
      </c>
      <c r="B2320" s="6" t="str">
        <f>"00367229"</f>
        <v>00367229</v>
      </c>
    </row>
    <row r="2321" spans="1:2">
      <c r="A2321" s="4">
        <v>2316</v>
      </c>
      <c r="B2321" s="6" t="str">
        <f>"00367231"</f>
        <v>00367231</v>
      </c>
    </row>
    <row r="2322" spans="1:2">
      <c r="A2322" s="4">
        <v>2317</v>
      </c>
      <c r="B2322" s="6" t="str">
        <f>"00367299"</f>
        <v>00367299</v>
      </c>
    </row>
    <row r="2323" spans="1:2">
      <c r="A2323" s="4">
        <v>2318</v>
      </c>
      <c r="B2323" s="6" t="str">
        <f>"00367740"</f>
        <v>00367740</v>
      </c>
    </row>
    <row r="2324" spans="1:2">
      <c r="A2324" s="4">
        <v>2319</v>
      </c>
      <c r="B2324" s="6" t="str">
        <f>"00367807"</f>
        <v>00367807</v>
      </c>
    </row>
    <row r="2325" spans="1:2">
      <c r="A2325" s="4">
        <v>2320</v>
      </c>
      <c r="B2325" s="6" t="str">
        <f>"00367948"</f>
        <v>00367948</v>
      </c>
    </row>
    <row r="2326" spans="1:2">
      <c r="A2326" s="4">
        <v>2321</v>
      </c>
      <c r="B2326" s="6" t="str">
        <f>"00368279"</f>
        <v>00368279</v>
      </c>
    </row>
    <row r="2327" spans="1:2">
      <c r="A2327" s="4">
        <v>2322</v>
      </c>
      <c r="B2327" s="6" t="str">
        <f>"00368325"</f>
        <v>00368325</v>
      </c>
    </row>
    <row r="2328" spans="1:2">
      <c r="A2328" s="4">
        <v>2323</v>
      </c>
      <c r="B2328" s="6" t="str">
        <f>"00368653"</f>
        <v>00368653</v>
      </c>
    </row>
    <row r="2329" spans="1:2">
      <c r="A2329" s="4">
        <v>2324</v>
      </c>
      <c r="B2329" s="6" t="str">
        <f>"00368883"</f>
        <v>00368883</v>
      </c>
    </row>
    <row r="2330" spans="1:2">
      <c r="A2330" s="4">
        <v>2325</v>
      </c>
      <c r="B2330" s="6" t="str">
        <f>"00369159"</f>
        <v>00369159</v>
      </c>
    </row>
    <row r="2331" spans="1:2">
      <c r="A2331" s="4">
        <v>2326</v>
      </c>
      <c r="B2331" s="6" t="str">
        <f>"00369185"</f>
        <v>00369185</v>
      </c>
    </row>
    <row r="2332" spans="1:2">
      <c r="A2332" s="4">
        <v>2327</v>
      </c>
      <c r="B2332" s="6" t="str">
        <f>"00369199"</f>
        <v>00369199</v>
      </c>
    </row>
    <row r="2333" spans="1:2">
      <c r="A2333" s="4">
        <v>2328</v>
      </c>
      <c r="B2333" s="6" t="str">
        <f>"00369226"</f>
        <v>00369226</v>
      </c>
    </row>
    <row r="2334" spans="1:2">
      <c r="A2334" s="4">
        <v>2329</v>
      </c>
      <c r="B2334" s="6" t="str">
        <f>"00369781"</f>
        <v>00369781</v>
      </c>
    </row>
    <row r="2335" spans="1:2">
      <c r="A2335" s="4">
        <v>2330</v>
      </c>
      <c r="B2335" s="6" t="str">
        <f>"00369802"</f>
        <v>00369802</v>
      </c>
    </row>
    <row r="2336" spans="1:2">
      <c r="A2336" s="4">
        <v>2331</v>
      </c>
      <c r="B2336" s="6" t="str">
        <f>"00369908"</f>
        <v>00369908</v>
      </c>
    </row>
    <row r="2337" spans="1:2">
      <c r="A2337" s="4">
        <v>2332</v>
      </c>
      <c r="B2337" s="6" t="str">
        <f>"00369930"</f>
        <v>00369930</v>
      </c>
    </row>
    <row r="2338" spans="1:2">
      <c r="A2338" s="4">
        <v>2333</v>
      </c>
      <c r="B2338" s="6" t="str">
        <f>"00369971"</f>
        <v>00369971</v>
      </c>
    </row>
    <row r="2339" spans="1:2">
      <c r="A2339" s="4">
        <v>2334</v>
      </c>
      <c r="B2339" s="6" t="str">
        <f>"00370156"</f>
        <v>00370156</v>
      </c>
    </row>
    <row r="2340" spans="1:2">
      <c r="A2340" s="4">
        <v>2335</v>
      </c>
      <c r="B2340" s="6" t="str">
        <f>"00370195"</f>
        <v>00370195</v>
      </c>
    </row>
    <row r="2341" spans="1:2">
      <c r="A2341" s="4">
        <v>2336</v>
      </c>
      <c r="B2341" s="6" t="str">
        <f>"00370641"</f>
        <v>00370641</v>
      </c>
    </row>
    <row r="2342" spans="1:2">
      <c r="A2342" s="4">
        <v>2337</v>
      </c>
      <c r="B2342" s="6" t="str">
        <f>"00370661"</f>
        <v>00370661</v>
      </c>
    </row>
    <row r="2343" spans="1:2">
      <c r="A2343" s="4">
        <v>2338</v>
      </c>
      <c r="B2343" s="6" t="str">
        <f>"00370792"</f>
        <v>00370792</v>
      </c>
    </row>
    <row r="2344" spans="1:2">
      <c r="A2344" s="4">
        <v>2339</v>
      </c>
      <c r="B2344" s="6" t="str">
        <f>"00370934"</f>
        <v>00370934</v>
      </c>
    </row>
    <row r="2345" spans="1:2">
      <c r="A2345" s="4">
        <v>2340</v>
      </c>
      <c r="B2345" s="6" t="str">
        <f>"00370945"</f>
        <v>00370945</v>
      </c>
    </row>
    <row r="2346" spans="1:2">
      <c r="A2346" s="4">
        <v>2341</v>
      </c>
      <c r="B2346" s="6" t="str">
        <f>"00371209"</f>
        <v>00371209</v>
      </c>
    </row>
    <row r="2347" spans="1:2">
      <c r="A2347" s="4">
        <v>2342</v>
      </c>
      <c r="B2347" s="6" t="str">
        <f>"00371246"</f>
        <v>00371246</v>
      </c>
    </row>
    <row r="2348" spans="1:2">
      <c r="A2348" s="4">
        <v>2343</v>
      </c>
      <c r="B2348" s="6" t="str">
        <f>"00371330"</f>
        <v>00371330</v>
      </c>
    </row>
    <row r="2349" spans="1:2">
      <c r="A2349" s="4">
        <v>2344</v>
      </c>
      <c r="B2349" s="6" t="str">
        <f>"00371437"</f>
        <v>00371437</v>
      </c>
    </row>
    <row r="2350" spans="1:2">
      <c r="A2350" s="4">
        <v>2345</v>
      </c>
      <c r="B2350" s="6" t="str">
        <f>"00371687"</f>
        <v>00371687</v>
      </c>
    </row>
    <row r="2351" spans="1:2">
      <c r="A2351" s="4">
        <v>2346</v>
      </c>
      <c r="B2351" s="6" t="str">
        <f>"00372183"</f>
        <v>00372183</v>
      </c>
    </row>
    <row r="2352" spans="1:2">
      <c r="A2352" s="4">
        <v>2347</v>
      </c>
      <c r="B2352" s="6" t="str">
        <f>"00372215"</f>
        <v>00372215</v>
      </c>
    </row>
    <row r="2353" spans="1:2">
      <c r="A2353" s="4">
        <v>2348</v>
      </c>
      <c r="B2353" s="6" t="str">
        <f>"00372359"</f>
        <v>00372359</v>
      </c>
    </row>
    <row r="2354" spans="1:2">
      <c r="A2354" s="4">
        <v>2349</v>
      </c>
      <c r="B2354" s="6" t="str">
        <f>"00372659"</f>
        <v>00372659</v>
      </c>
    </row>
    <row r="2355" spans="1:2">
      <c r="A2355" s="4">
        <v>2350</v>
      </c>
      <c r="B2355" s="6" t="str">
        <f>"00372685"</f>
        <v>00372685</v>
      </c>
    </row>
    <row r="2356" spans="1:2">
      <c r="A2356" s="4">
        <v>2351</v>
      </c>
      <c r="B2356" s="6" t="str">
        <f>"00372689"</f>
        <v>00372689</v>
      </c>
    </row>
    <row r="2357" spans="1:2">
      <c r="A2357" s="4">
        <v>2352</v>
      </c>
      <c r="B2357" s="6" t="str">
        <f>"00372780"</f>
        <v>00372780</v>
      </c>
    </row>
    <row r="2358" spans="1:2">
      <c r="A2358" s="4">
        <v>2353</v>
      </c>
      <c r="B2358" s="6" t="str">
        <f>"00372782"</f>
        <v>00372782</v>
      </c>
    </row>
    <row r="2359" spans="1:2">
      <c r="A2359" s="4">
        <v>2354</v>
      </c>
      <c r="B2359" s="6" t="str">
        <f>"00372854"</f>
        <v>00372854</v>
      </c>
    </row>
    <row r="2360" spans="1:2">
      <c r="A2360" s="4">
        <v>2355</v>
      </c>
      <c r="B2360" s="6" t="str">
        <f>"00372946"</f>
        <v>00372946</v>
      </c>
    </row>
    <row r="2361" spans="1:2">
      <c r="A2361" s="4">
        <v>2356</v>
      </c>
      <c r="B2361" s="6" t="str">
        <f>"00372997"</f>
        <v>00372997</v>
      </c>
    </row>
    <row r="2362" spans="1:2">
      <c r="A2362" s="4">
        <v>2357</v>
      </c>
      <c r="B2362" s="6" t="str">
        <f>"00373096"</f>
        <v>00373096</v>
      </c>
    </row>
    <row r="2363" spans="1:2">
      <c r="A2363" s="4">
        <v>2358</v>
      </c>
      <c r="B2363" s="6" t="str">
        <f>"00373238"</f>
        <v>00373238</v>
      </c>
    </row>
    <row r="2364" spans="1:2">
      <c r="A2364" s="4">
        <v>2359</v>
      </c>
      <c r="B2364" s="6" t="str">
        <f>"00373395"</f>
        <v>00373395</v>
      </c>
    </row>
    <row r="2365" spans="1:2">
      <c r="A2365" s="4">
        <v>2360</v>
      </c>
      <c r="B2365" s="6" t="str">
        <f>"00373485"</f>
        <v>00373485</v>
      </c>
    </row>
    <row r="2366" spans="1:2">
      <c r="A2366" s="4">
        <v>2361</v>
      </c>
      <c r="B2366" s="6" t="str">
        <f>"00373660"</f>
        <v>00373660</v>
      </c>
    </row>
    <row r="2367" spans="1:2">
      <c r="A2367" s="4">
        <v>2362</v>
      </c>
      <c r="B2367" s="6" t="str">
        <f>"00373734"</f>
        <v>00373734</v>
      </c>
    </row>
    <row r="2368" spans="1:2">
      <c r="A2368" s="4">
        <v>2363</v>
      </c>
      <c r="B2368" s="6" t="str">
        <f>"00373864"</f>
        <v>00373864</v>
      </c>
    </row>
    <row r="2369" spans="1:2">
      <c r="A2369" s="4">
        <v>2364</v>
      </c>
      <c r="B2369" s="6" t="str">
        <f>"00373973"</f>
        <v>00373973</v>
      </c>
    </row>
    <row r="2370" spans="1:2">
      <c r="A2370" s="4">
        <v>2365</v>
      </c>
      <c r="B2370" s="6" t="str">
        <f>"00374007"</f>
        <v>00374007</v>
      </c>
    </row>
    <row r="2371" spans="1:2">
      <c r="A2371" s="4">
        <v>2366</v>
      </c>
      <c r="B2371" s="6" t="str">
        <f>"00374067"</f>
        <v>00374067</v>
      </c>
    </row>
    <row r="2372" spans="1:2">
      <c r="A2372" s="4">
        <v>2367</v>
      </c>
      <c r="B2372" s="6" t="str">
        <f>"00374250"</f>
        <v>00374250</v>
      </c>
    </row>
    <row r="2373" spans="1:2">
      <c r="A2373" s="4">
        <v>2368</v>
      </c>
      <c r="B2373" s="6" t="str">
        <f>"00374546"</f>
        <v>00374546</v>
      </c>
    </row>
    <row r="2374" spans="1:2">
      <c r="A2374" s="4">
        <v>2369</v>
      </c>
      <c r="B2374" s="6" t="str">
        <f>"00374708"</f>
        <v>00374708</v>
      </c>
    </row>
    <row r="2375" spans="1:2">
      <c r="A2375" s="4">
        <v>2370</v>
      </c>
      <c r="B2375" s="6" t="str">
        <f>"00374752"</f>
        <v>00374752</v>
      </c>
    </row>
    <row r="2376" spans="1:2">
      <c r="A2376" s="4">
        <v>2371</v>
      </c>
      <c r="B2376" s="6" t="str">
        <f>"00374880"</f>
        <v>00374880</v>
      </c>
    </row>
    <row r="2377" spans="1:2">
      <c r="A2377" s="4">
        <v>2372</v>
      </c>
      <c r="B2377" s="6" t="str">
        <f>"00374981"</f>
        <v>00374981</v>
      </c>
    </row>
    <row r="2378" spans="1:2">
      <c r="A2378" s="4">
        <v>2373</v>
      </c>
      <c r="B2378" s="6" t="str">
        <f>"00375004"</f>
        <v>00375004</v>
      </c>
    </row>
    <row r="2379" spans="1:2">
      <c r="A2379" s="4">
        <v>2374</v>
      </c>
      <c r="B2379" s="6" t="str">
        <f>"00375071"</f>
        <v>00375071</v>
      </c>
    </row>
    <row r="2380" spans="1:2">
      <c r="A2380" s="4">
        <v>2375</v>
      </c>
      <c r="B2380" s="6" t="str">
        <f>"00375441"</f>
        <v>00375441</v>
      </c>
    </row>
    <row r="2381" spans="1:2">
      <c r="A2381" s="4">
        <v>2376</v>
      </c>
      <c r="B2381" s="6" t="str">
        <f>"00375459"</f>
        <v>00375459</v>
      </c>
    </row>
    <row r="2382" spans="1:2">
      <c r="A2382" s="4">
        <v>2377</v>
      </c>
      <c r="B2382" s="6" t="str">
        <f>"00375484"</f>
        <v>00375484</v>
      </c>
    </row>
    <row r="2383" spans="1:2">
      <c r="A2383" s="4">
        <v>2378</v>
      </c>
      <c r="B2383" s="6" t="str">
        <f>"00375508"</f>
        <v>00375508</v>
      </c>
    </row>
    <row r="2384" spans="1:2">
      <c r="A2384" s="4">
        <v>2379</v>
      </c>
      <c r="B2384" s="6" t="str">
        <f>"00375875"</f>
        <v>00375875</v>
      </c>
    </row>
    <row r="2385" spans="1:2">
      <c r="A2385" s="4">
        <v>2380</v>
      </c>
      <c r="B2385" s="6" t="str">
        <f>"00376371"</f>
        <v>00376371</v>
      </c>
    </row>
    <row r="2386" spans="1:2">
      <c r="A2386" s="4">
        <v>2381</v>
      </c>
      <c r="B2386" s="6" t="str">
        <f>"00376569"</f>
        <v>00376569</v>
      </c>
    </row>
    <row r="2387" spans="1:2">
      <c r="A2387" s="4">
        <v>2382</v>
      </c>
      <c r="B2387" s="6" t="str">
        <f>"00376577"</f>
        <v>00376577</v>
      </c>
    </row>
    <row r="2388" spans="1:2">
      <c r="A2388" s="4">
        <v>2383</v>
      </c>
      <c r="B2388" s="6" t="str">
        <f>"00376592"</f>
        <v>00376592</v>
      </c>
    </row>
    <row r="2389" spans="1:2">
      <c r="A2389" s="4">
        <v>2384</v>
      </c>
      <c r="B2389" s="6" t="str">
        <f>"00376661"</f>
        <v>00376661</v>
      </c>
    </row>
    <row r="2390" spans="1:2">
      <c r="A2390" s="4">
        <v>2385</v>
      </c>
      <c r="B2390" s="6" t="str">
        <f>"00377085"</f>
        <v>00377085</v>
      </c>
    </row>
    <row r="2391" spans="1:2">
      <c r="A2391" s="4">
        <v>2386</v>
      </c>
      <c r="B2391" s="6" t="str">
        <f>"00377198"</f>
        <v>00377198</v>
      </c>
    </row>
    <row r="2392" spans="1:2">
      <c r="A2392" s="4">
        <v>2387</v>
      </c>
      <c r="B2392" s="6" t="str">
        <f>"00377530"</f>
        <v>00377530</v>
      </c>
    </row>
    <row r="2393" spans="1:2">
      <c r="A2393" s="4">
        <v>2388</v>
      </c>
      <c r="B2393" s="6" t="str">
        <f>"00377543"</f>
        <v>00377543</v>
      </c>
    </row>
    <row r="2394" spans="1:2">
      <c r="A2394" s="4">
        <v>2389</v>
      </c>
      <c r="B2394" s="6" t="str">
        <f>"00377653"</f>
        <v>00377653</v>
      </c>
    </row>
    <row r="2395" spans="1:2">
      <c r="A2395" s="4">
        <v>2390</v>
      </c>
      <c r="B2395" s="6" t="str">
        <f>"00377701"</f>
        <v>00377701</v>
      </c>
    </row>
    <row r="2396" spans="1:2">
      <c r="A2396" s="4">
        <v>2391</v>
      </c>
      <c r="B2396" s="6" t="str">
        <f>"00377815"</f>
        <v>00377815</v>
      </c>
    </row>
    <row r="2397" spans="1:2">
      <c r="A2397" s="4">
        <v>2392</v>
      </c>
      <c r="B2397" s="6" t="str">
        <f>"00377990"</f>
        <v>00377990</v>
      </c>
    </row>
    <row r="2398" spans="1:2">
      <c r="A2398" s="4">
        <v>2393</v>
      </c>
      <c r="B2398" s="6" t="str">
        <f>"00377998"</f>
        <v>00377998</v>
      </c>
    </row>
    <row r="2399" spans="1:2">
      <c r="A2399" s="4">
        <v>2394</v>
      </c>
      <c r="B2399" s="6" t="str">
        <f>"00378139"</f>
        <v>00378139</v>
      </c>
    </row>
    <row r="2400" spans="1:2">
      <c r="A2400" s="4">
        <v>2395</v>
      </c>
      <c r="B2400" s="6" t="str">
        <f>"00378511"</f>
        <v>00378511</v>
      </c>
    </row>
    <row r="2401" spans="1:2">
      <c r="A2401" s="4">
        <v>2396</v>
      </c>
      <c r="B2401" s="6" t="str">
        <f>"00378639"</f>
        <v>00378639</v>
      </c>
    </row>
    <row r="2402" spans="1:2">
      <c r="A2402" s="4">
        <v>2397</v>
      </c>
      <c r="B2402" s="6" t="str">
        <f>"00378660"</f>
        <v>00378660</v>
      </c>
    </row>
    <row r="2403" spans="1:2">
      <c r="A2403" s="4">
        <v>2398</v>
      </c>
      <c r="B2403" s="6" t="str">
        <f>"00378687"</f>
        <v>00378687</v>
      </c>
    </row>
    <row r="2404" spans="1:2">
      <c r="A2404" s="4">
        <v>2399</v>
      </c>
      <c r="B2404" s="6" t="str">
        <f>"00378792"</f>
        <v>00378792</v>
      </c>
    </row>
    <row r="2405" spans="1:2">
      <c r="A2405" s="4">
        <v>2400</v>
      </c>
      <c r="B2405" s="6" t="str">
        <f>"00379171"</f>
        <v>00379171</v>
      </c>
    </row>
    <row r="2406" spans="1:2">
      <c r="A2406" s="4">
        <v>2401</v>
      </c>
      <c r="B2406" s="6" t="str">
        <f>"00379400"</f>
        <v>00379400</v>
      </c>
    </row>
    <row r="2407" spans="1:2">
      <c r="A2407" s="4">
        <v>2402</v>
      </c>
      <c r="B2407" s="6" t="str">
        <f>"00379614"</f>
        <v>00379614</v>
      </c>
    </row>
    <row r="2408" spans="1:2">
      <c r="A2408" s="4">
        <v>2403</v>
      </c>
      <c r="B2408" s="6" t="str">
        <f>"00379944"</f>
        <v>00379944</v>
      </c>
    </row>
    <row r="2409" spans="1:2">
      <c r="A2409" s="4">
        <v>2404</v>
      </c>
      <c r="B2409" s="6" t="str">
        <f>"00379949"</f>
        <v>00379949</v>
      </c>
    </row>
    <row r="2410" spans="1:2">
      <c r="A2410" s="4">
        <v>2405</v>
      </c>
      <c r="B2410" s="6" t="str">
        <f>"00380091"</f>
        <v>00380091</v>
      </c>
    </row>
    <row r="2411" spans="1:2">
      <c r="A2411" s="4">
        <v>2406</v>
      </c>
      <c r="B2411" s="6" t="str">
        <f>"00380104"</f>
        <v>00380104</v>
      </c>
    </row>
    <row r="2412" spans="1:2">
      <c r="A2412" s="4">
        <v>2407</v>
      </c>
      <c r="B2412" s="6" t="str">
        <f>"00380109"</f>
        <v>00380109</v>
      </c>
    </row>
    <row r="2413" spans="1:2">
      <c r="A2413" s="4">
        <v>2408</v>
      </c>
      <c r="B2413" s="6" t="str">
        <f>"00380225"</f>
        <v>00380225</v>
      </c>
    </row>
    <row r="2414" spans="1:2">
      <c r="A2414" s="4">
        <v>2409</v>
      </c>
      <c r="B2414" s="6" t="str">
        <f>"00380285"</f>
        <v>00380285</v>
      </c>
    </row>
    <row r="2415" spans="1:2">
      <c r="A2415" s="4">
        <v>2410</v>
      </c>
      <c r="B2415" s="6" t="str">
        <f>"00380308"</f>
        <v>00380308</v>
      </c>
    </row>
    <row r="2416" spans="1:2">
      <c r="A2416" s="4">
        <v>2411</v>
      </c>
      <c r="B2416" s="6" t="str">
        <f>"00380385"</f>
        <v>00380385</v>
      </c>
    </row>
    <row r="2417" spans="1:2">
      <c r="A2417" s="4">
        <v>2412</v>
      </c>
      <c r="B2417" s="6" t="str">
        <f>"00380515"</f>
        <v>00380515</v>
      </c>
    </row>
    <row r="2418" spans="1:2">
      <c r="A2418" s="4">
        <v>2413</v>
      </c>
      <c r="B2418" s="6" t="str">
        <f>"00380576"</f>
        <v>00380576</v>
      </c>
    </row>
    <row r="2419" spans="1:2">
      <c r="A2419" s="4">
        <v>2414</v>
      </c>
      <c r="B2419" s="6" t="str">
        <f>"00380688"</f>
        <v>00380688</v>
      </c>
    </row>
    <row r="2420" spans="1:2">
      <c r="A2420" s="4">
        <v>2415</v>
      </c>
      <c r="B2420" s="6" t="str">
        <f>"00380812"</f>
        <v>00380812</v>
      </c>
    </row>
    <row r="2421" spans="1:2">
      <c r="A2421" s="4">
        <v>2416</v>
      </c>
      <c r="B2421" s="6" t="str">
        <f>"00381022"</f>
        <v>00381022</v>
      </c>
    </row>
    <row r="2422" spans="1:2">
      <c r="A2422" s="4">
        <v>2417</v>
      </c>
      <c r="B2422" s="6" t="str">
        <f>"00381110"</f>
        <v>00381110</v>
      </c>
    </row>
    <row r="2423" spans="1:2">
      <c r="A2423" s="4">
        <v>2418</v>
      </c>
      <c r="B2423" s="6" t="str">
        <f>"00381594"</f>
        <v>00381594</v>
      </c>
    </row>
    <row r="2424" spans="1:2">
      <c r="A2424" s="4">
        <v>2419</v>
      </c>
      <c r="B2424" s="6" t="str">
        <f>"00381649"</f>
        <v>00381649</v>
      </c>
    </row>
    <row r="2425" spans="1:2">
      <c r="A2425" s="4">
        <v>2420</v>
      </c>
      <c r="B2425" s="6" t="str">
        <f>"00381706"</f>
        <v>00381706</v>
      </c>
    </row>
    <row r="2426" spans="1:2">
      <c r="A2426" s="4">
        <v>2421</v>
      </c>
      <c r="B2426" s="6" t="str">
        <f>"00381757"</f>
        <v>00381757</v>
      </c>
    </row>
    <row r="2427" spans="1:2">
      <c r="A2427" s="4">
        <v>2422</v>
      </c>
      <c r="B2427" s="6" t="str">
        <f>"00381811"</f>
        <v>00381811</v>
      </c>
    </row>
    <row r="2428" spans="1:2">
      <c r="A2428" s="4">
        <v>2423</v>
      </c>
      <c r="B2428" s="6" t="str">
        <f>"00381824"</f>
        <v>00381824</v>
      </c>
    </row>
    <row r="2429" spans="1:2">
      <c r="A2429" s="4">
        <v>2424</v>
      </c>
      <c r="B2429" s="6" t="str">
        <f>"00381835"</f>
        <v>00381835</v>
      </c>
    </row>
    <row r="2430" spans="1:2">
      <c r="A2430" s="4">
        <v>2425</v>
      </c>
      <c r="B2430" s="6" t="str">
        <f>"00381843"</f>
        <v>00381843</v>
      </c>
    </row>
    <row r="2431" spans="1:2">
      <c r="A2431" s="4">
        <v>2426</v>
      </c>
      <c r="B2431" s="6" t="str">
        <f>"00381849"</f>
        <v>00381849</v>
      </c>
    </row>
    <row r="2432" spans="1:2">
      <c r="A2432" s="4">
        <v>2427</v>
      </c>
      <c r="B2432" s="6" t="str">
        <f>"00382026"</f>
        <v>00382026</v>
      </c>
    </row>
    <row r="2433" spans="1:2">
      <c r="A2433" s="4">
        <v>2428</v>
      </c>
      <c r="B2433" s="6" t="str">
        <f>"00382071"</f>
        <v>00382071</v>
      </c>
    </row>
    <row r="2434" spans="1:2">
      <c r="A2434" s="4">
        <v>2429</v>
      </c>
      <c r="B2434" s="6" t="str">
        <f>"00382117"</f>
        <v>00382117</v>
      </c>
    </row>
    <row r="2435" spans="1:2">
      <c r="A2435" s="4">
        <v>2430</v>
      </c>
      <c r="B2435" s="6" t="str">
        <f>"00382166"</f>
        <v>00382166</v>
      </c>
    </row>
    <row r="2436" spans="1:2">
      <c r="A2436" s="4">
        <v>2431</v>
      </c>
      <c r="B2436" s="6" t="str">
        <f>"00382274"</f>
        <v>00382274</v>
      </c>
    </row>
    <row r="2437" spans="1:2">
      <c r="A2437" s="4">
        <v>2432</v>
      </c>
      <c r="B2437" s="6" t="str">
        <f>"00382502"</f>
        <v>00382502</v>
      </c>
    </row>
    <row r="2438" spans="1:2">
      <c r="A2438" s="4">
        <v>2433</v>
      </c>
      <c r="B2438" s="6" t="str">
        <f>"00382832"</f>
        <v>00382832</v>
      </c>
    </row>
    <row r="2439" spans="1:2">
      <c r="A2439" s="4">
        <v>2434</v>
      </c>
      <c r="B2439" s="6" t="str">
        <f>"00382915"</f>
        <v>00382915</v>
      </c>
    </row>
    <row r="2440" spans="1:2">
      <c r="A2440" s="4">
        <v>2435</v>
      </c>
      <c r="B2440" s="6" t="str">
        <f>"00382946"</f>
        <v>00382946</v>
      </c>
    </row>
    <row r="2441" spans="1:2">
      <c r="A2441" s="4">
        <v>2436</v>
      </c>
      <c r="B2441" s="6" t="str">
        <f>"00383065"</f>
        <v>00383065</v>
      </c>
    </row>
    <row r="2442" spans="1:2">
      <c r="A2442" s="4">
        <v>2437</v>
      </c>
      <c r="B2442" s="6" t="str">
        <f>"00383212"</f>
        <v>00383212</v>
      </c>
    </row>
    <row r="2443" spans="1:2">
      <c r="A2443" s="4">
        <v>2438</v>
      </c>
      <c r="B2443" s="6" t="str">
        <f>"00383321"</f>
        <v>00383321</v>
      </c>
    </row>
    <row r="2444" spans="1:2">
      <c r="A2444" s="4">
        <v>2439</v>
      </c>
      <c r="B2444" s="6" t="str">
        <f>"00383490"</f>
        <v>00383490</v>
      </c>
    </row>
    <row r="2445" spans="1:2">
      <c r="A2445" s="4">
        <v>2440</v>
      </c>
      <c r="B2445" s="6" t="str">
        <f>"00383618"</f>
        <v>00383618</v>
      </c>
    </row>
    <row r="2446" spans="1:2">
      <c r="A2446" s="4">
        <v>2441</v>
      </c>
      <c r="B2446" s="6" t="str">
        <f>"00383743"</f>
        <v>00383743</v>
      </c>
    </row>
    <row r="2447" spans="1:2">
      <c r="A2447" s="4">
        <v>2442</v>
      </c>
      <c r="B2447" s="6" t="str">
        <f>"00384603"</f>
        <v>00384603</v>
      </c>
    </row>
    <row r="2448" spans="1:2">
      <c r="A2448" s="4">
        <v>2443</v>
      </c>
      <c r="B2448" s="6" t="str">
        <f>"00384622"</f>
        <v>00384622</v>
      </c>
    </row>
    <row r="2449" spans="1:2">
      <c r="A2449" s="4">
        <v>2444</v>
      </c>
      <c r="B2449" s="6" t="str">
        <f>"00384625"</f>
        <v>00384625</v>
      </c>
    </row>
    <row r="2450" spans="1:2">
      <c r="A2450" s="4">
        <v>2445</v>
      </c>
      <c r="B2450" s="6" t="str">
        <f>"00384732"</f>
        <v>00384732</v>
      </c>
    </row>
    <row r="2451" spans="1:2">
      <c r="A2451" s="4">
        <v>2446</v>
      </c>
      <c r="B2451" s="6" t="str">
        <f>"00384862"</f>
        <v>00384862</v>
      </c>
    </row>
    <row r="2452" spans="1:2">
      <c r="A2452" s="4">
        <v>2447</v>
      </c>
      <c r="B2452" s="6" t="str">
        <f>"00384951"</f>
        <v>00384951</v>
      </c>
    </row>
    <row r="2453" spans="1:2">
      <c r="A2453" s="4">
        <v>2448</v>
      </c>
      <c r="B2453" s="6" t="str">
        <f>"00385160"</f>
        <v>00385160</v>
      </c>
    </row>
    <row r="2454" spans="1:2">
      <c r="A2454" s="4">
        <v>2449</v>
      </c>
      <c r="B2454" s="6" t="str">
        <f>"00385306"</f>
        <v>00385306</v>
      </c>
    </row>
    <row r="2455" spans="1:2">
      <c r="A2455" s="4">
        <v>2450</v>
      </c>
      <c r="B2455" s="6" t="str">
        <f>"00385362"</f>
        <v>00385362</v>
      </c>
    </row>
    <row r="2456" spans="1:2">
      <c r="A2456" s="4">
        <v>2451</v>
      </c>
      <c r="B2456" s="6" t="str">
        <f>"00385575"</f>
        <v>00385575</v>
      </c>
    </row>
    <row r="2457" spans="1:2">
      <c r="A2457" s="4">
        <v>2452</v>
      </c>
      <c r="B2457" s="6" t="str">
        <f>"00385665"</f>
        <v>00385665</v>
      </c>
    </row>
    <row r="2458" spans="1:2">
      <c r="A2458" s="4">
        <v>2453</v>
      </c>
      <c r="B2458" s="6" t="str">
        <f>"00385672"</f>
        <v>00385672</v>
      </c>
    </row>
    <row r="2459" spans="1:2">
      <c r="A2459" s="4">
        <v>2454</v>
      </c>
      <c r="B2459" s="6" t="str">
        <f>"00386168"</f>
        <v>00386168</v>
      </c>
    </row>
    <row r="2460" spans="1:2">
      <c r="A2460" s="4">
        <v>2455</v>
      </c>
      <c r="B2460" s="6" t="str">
        <f>"00386179"</f>
        <v>00386179</v>
      </c>
    </row>
    <row r="2461" spans="1:2">
      <c r="A2461" s="4">
        <v>2456</v>
      </c>
      <c r="B2461" s="6" t="str">
        <f>"00386303"</f>
        <v>00386303</v>
      </c>
    </row>
    <row r="2462" spans="1:2">
      <c r="A2462" s="4">
        <v>2457</v>
      </c>
      <c r="B2462" s="6" t="str">
        <f>"00386334"</f>
        <v>00386334</v>
      </c>
    </row>
    <row r="2463" spans="1:2">
      <c r="A2463" s="4">
        <v>2458</v>
      </c>
      <c r="B2463" s="6" t="str">
        <f>"00386447"</f>
        <v>00386447</v>
      </c>
    </row>
    <row r="2464" spans="1:2">
      <c r="A2464" s="4">
        <v>2459</v>
      </c>
      <c r="B2464" s="6" t="str">
        <f>"00386538"</f>
        <v>00386538</v>
      </c>
    </row>
    <row r="2465" spans="1:2">
      <c r="A2465" s="4">
        <v>2460</v>
      </c>
      <c r="B2465" s="6" t="str">
        <f>"00386575"</f>
        <v>00386575</v>
      </c>
    </row>
    <row r="2466" spans="1:2">
      <c r="A2466" s="4">
        <v>2461</v>
      </c>
      <c r="B2466" s="6" t="str">
        <f>"00386912"</f>
        <v>00386912</v>
      </c>
    </row>
    <row r="2467" spans="1:2">
      <c r="A2467" s="4">
        <v>2462</v>
      </c>
      <c r="B2467" s="6" t="str">
        <f>"00386943"</f>
        <v>00386943</v>
      </c>
    </row>
    <row r="2468" spans="1:2">
      <c r="A2468" s="4">
        <v>2463</v>
      </c>
      <c r="B2468" s="6" t="str">
        <f>"00387057"</f>
        <v>00387057</v>
      </c>
    </row>
    <row r="2469" spans="1:2">
      <c r="A2469" s="4">
        <v>2464</v>
      </c>
      <c r="B2469" s="6" t="str">
        <f>"00387109"</f>
        <v>00387109</v>
      </c>
    </row>
    <row r="2470" spans="1:2">
      <c r="A2470" s="4">
        <v>2465</v>
      </c>
      <c r="B2470" s="6" t="str">
        <f>"00387111"</f>
        <v>00387111</v>
      </c>
    </row>
    <row r="2471" spans="1:2">
      <c r="A2471" s="4">
        <v>2466</v>
      </c>
      <c r="B2471" s="6" t="str">
        <f>"00387321"</f>
        <v>00387321</v>
      </c>
    </row>
    <row r="2472" spans="1:2">
      <c r="A2472" s="4">
        <v>2467</v>
      </c>
      <c r="B2472" s="6" t="str">
        <f>"00387521"</f>
        <v>00387521</v>
      </c>
    </row>
    <row r="2473" spans="1:2">
      <c r="A2473" s="4">
        <v>2468</v>
      </c>
      <c r="B2473" s="6" t="str">
        <f>"00387579"</f>
        <v>00387579</v>
      </c>
    </row>
    <row r="2474" spans="1:2">
      <c r="A2474" s="4">
        <v>2469</v>
      </c>
      <c r="B2474" s="6" t="str">
        <f>"00387820"</f>
        <v>00387820</v>
      </c>
    </row>
    <row r="2475" spans="1:2">
      <c r="A2475" s="4">
        <v>2470</v>
      </c>
      <c r="B2475" s="6" t="str">
        <f>"00387972"</f>
        <v>00387972</v>
      </c>
    </row>
    <row r="2476" spans="1:2">
      <c r="A2476" s="4">
        <v>2471</v>
      </c>
      <c r="B2476" s="6" t="str">
        <f>"00387983"</f>
        <v>00387983</v>
      </c>
    </row>
    <row r="2477" spans="1:2">
      <c r="A2477" s="4">
        <v>2472</v>
      </c>
      <c r="B2477" s="6" t="str">
        <f>"00388219"</f>
        <v>00388219</v>
      </c>
    </row>
    <row r="2478" spans="1:2">
      <c r="A2478" s="4">
        <v>2473</v>
      </c>
      <c r="B2478" s="6" t="str">
        <f>"00388617"</f>
        <v>00388617</v>
      </c>
    </row>
    <row r="2479" spans="1:2">
      <c r="A2479" s="4">
        <v>2474</v>
      </c>
      <c r="B2479" s="6" t="str">
        <f>"00388724"</f>
        <v>00388724</v>
      </c>
    </row>
    <row r="2480" spans="1:2">
      <c r="A2480" s="4">
        <v>2475</v>
      </c>
      <c r="B2480" s="6" t="str">
        <f>"00389108"</f>
        <v>00389108</v>
      </c>
    </row>
    <row r="2481" spans="1:2">
      <c r="A2481" s="4">
        <v>2476</v>
      </c>
      <c r="B2481" s="6" t="str">
        <f>"00389293"</f>
        <v>00389293</v>
      </c>
    </row>
    <row r="2482" spans="1:2">
      <c r="A2482" s="4">
        <v>2477</v>
      </c>
      <c r="B2482" s="6" t="str">
        <f>"00389402"</f>
        <v>00389402</v>
      </c>
    </row>
    <row r="2483" spans="1:2">
      <c r="A2483" s="4">
        <v>2478</v>
      </c>
      <c r="B2483" s="6" t="str">
        <f>"00389754"</f>
        <v>00389754</v>
      </c>
    </row>
    <row r="2484" spans="1:2">
      <c r="A2484" s="4">
        <v>2479</v>
      </c>
      <c r="B2484" s="6" t="str">
        <f>"00389857"</f>
        <v>00389857</v>
      </c>
    </row>
    <row r="2485" spans="1:2">
      <c r="A2485" s="4">
        <v>2480</v>
      </c>
      <c r="B2485" s="6" t="str">
        <f>"00389937"</f>
        <v>00389937</v>
      </c>
    </row>
    <row r="2486" spans="1:2">
      <c r="A2486" s="4">
        <v>2481</v>
      </c>
      <c r="B2486" s="6" t="str">
        <f>"00390053"</f>
        <v>00390053</v>
      </c>
    </row>
    <row r="2487" spans="1:2">
      <c r="A2487" s="4">
        <v>2482</v>
      </c>
      <c r="B2487" s="6" t="str">
        <f>"00390075"</f>
        <v>00390075</v>
      </c>
    </row>
    <row r="2488" spans="1:2">
      <c r="A2488" s="4">
        <v>2483</v>
      </c>
      <c r="B2488" s="6" t="str">
        <f>"00390138"</f>
        <v>00390138</v>
      </c>
    </row>
    <row r="2489" spans="1:2">
      <c r="A2489" s="4">
        <v>2484</v>
      </c>
      <c r="B2489" s="6" t="str">
        <f>"00390165"</f>
        <v>00390165</v>
      </c>
    </row>
    <row r="2490" spans="1:2">
      <c r="A2490" s="4">
        <v>2485</v>
      </c>
      <c r="B2490" s="6" t="str">
        <f>"00390187"</f>
        <v>00390187</v>
      </c>
    </row>
    <row r="2491" spans="1:2">
      <c r="A2491" s="4">
        <v>2486</v>
      </c>
      <c r="B2491" s="6" t="str">
        <f>"00390195"</f>
        <v>00390195</v>
      </c>
    </row>
    <row r="2492" spans="1:2">
      <c r="A2492" s="4">
        <v>2487</v>
      </c>
      <c r="B2492" s="6" t="str">
        <f>"00390415"</f>
        <v>00390415</v>
      </c>
    </row>
    <row r="2493" spans="1:2">
      <c r="A2493" s="4">
        <v>2488</v>
      </c>
      <c r="B2493" s="6" t="str">
        <f>"00390436"</f>
        <v>00390436</v>
      </c>
    </row>
    <row r="2494" spans="1:2">
      <c r="A2494" s="4">
        <v>2489</v>
      </c>
      <c r="B2494" s="6" t="str">
        <f>"00390510"</f>
        <v>00390510</v>
      </c>
    </row>
    <row r="2495" spans="1:2">
      <c r="A2495" s="4">
        <v>2490</v>
      </c>
      <c r="B2495" s="6" t="str">
        <f>"00390512"</f>
        <v>00390512</v>
      </c>
    </row>
    <row r="2496" spans="1:2">
      <c r="A2496" s="4">
        <v>2491</v>
      </c>
      <c r="B2496" s="6" t="str">
        <f>"00390629"</f>
        <v>00390629</v>
      </c>
    </row>
    <row r="2497" spans="1:2">
      <c r="A2497" s="4">
        <v>2492</v>
      </c>
      <c r="B2497" s="6" t="str">
        <f>"00390712"</f>
        <v>00390712</v>
      </c>
    </row>
    <row r="2498" spans="1:2">
      <c r="A2498" s="4">
        <v>2493</v>
      </c>
      <c r="B2498" s="6" t="str">
        <f>"00390801"</f>
        <v>00390801</v>
      </c>
    </row>
    <row r="2499" spans="1:2">
      <c r="A2499" s="4">
        <v>2494</v>
      </c>
      <c r="B2499" s="6" t="str">
        <f>"00390805"</f>
        <v>00390805</v>
      </c>
    </row>
    <row r="2500" spans="1:2">
      <c r="A2500" s="4">
        <v>2495</v>
      </c>
      <c r="B2500" s="6" t="str">
        <f>"00390987"</f>
        <v>00390987</v>
      </c>
    </row>
    <row r="2501" spans="1:2">
      <c r="A2501" s="4">
        <v>2496</v>
      </c>
      <c r="B2501" s="6" t="str">
        <f>"00391308"</f>
        <v>00391308</v>
      </c>
    </row>
    <row r="2502" spans="1:2">
      <c r="A2502" s="4">
        <v>2497</v>
      </c>
      <c r="B2502" s="6" t="str">
        <f>"00391335"</f>
        <v>00391335</v>
      </c>
    </row>
    <row r="2503" spans="1:2">
      <c r="A2503" s="4">
        <v>2498</v>
      </c>
      <c r="B2503" s="6" t="str">
        <f>"00391343"</f>
        <v>00391343</v>
      </c>
    </row>
    <row r="2504" spans="1:2">
      <c r="A2504" s="4">
        <v>2499</v>
      </c>
      <c r="B2504" s="6" t="str">
        <f>"00391435"</f>
        <v>00391435</v>
      </c>
    </row>
    <row r="2505" spans="1:2">
      <c r="A2505" s="4">
        <v>2500</v>
      </c>
      <c r="B2505" s="6" t="str">
        <f>"00391552"</f>
        <v>00391552</v>
      </c>
    </row>
    <row r="2506" spans="1:2">
      <c r="A2506" s="4">
        <v>2501</v>
      </c>
      <c r="B2506" s="6" t="str">
        <f>"00391648"</f>
        <v>00391648</v>
      </c>
    </row>
    <row r="2507" spans="1:2">
      <c r="A2507" s="4">
        <v>2502</v>
      </c>
      <c r="B2507" s="6" t="str">
        <f>"00391915"</f>
        <v>00391915</v>
      </c>
    </row>
    <row r="2508" spans="1:2">
      <c r="A2508" s="4">
        <v>2503</v>
      </c>
      <c r="B2508" s="6" t="str">
        <f>"00391945"</f>
        <v>00391945</v>
      </c>
    </row>
    <row r="2509" spans="1:2">
      <c r="A2509" s="4">
        <v>2504</v>
      </c>
      <c r="B2509" s="6" t="str">
        <f>"00392044"</f>
        <v>00392044</v>
      </c>
    </row>
    <row r="2510" spans="1:2">
      <c r="A2510" s="4">
        <v>2505</v>
      </c>
      <c r="B2510" s="6" t="str">
        <f>"00392069"</f>
        <v>00392069</v>
      </c>
    </row>
    <row r="2511" spans="1:2">
      <c r="A2511" s="4">
        <v>2506</v>
      </c>
      <c r="B2511" s="6" t="str">
        <f>"00392576"</f>
        <v>00392576</v>
      </c>
    </row>
    <row r="2512" spans="1:2">
      <c r="A2512" s="4">
        <v>2507</v>
      </c>
      <c r="B2512" s="6" t="str">
        <f>"00392599"</f>
        <v>00392599</v>
      </c>
    </row>
    <row r="2513" spans="1:2">
      <c r="A2513" s="4">
        <v>2508</v>
      </c>
      <c r="B2513" s="6" t="str">
        <f>"00392664"</f>
        <v>00392664</v>
      </c>
    </row>
    <row r="2514" spans="1:2">
      <c r="A2514" s="4">
        <v>2509</v>
      </c>
      <c r="B2514" s="6" t="str">
        <f>"00392754"</f>
        <v>00392754</v>
      </c>
    </row>
    <row r="2515" spans="1:2">
      <c r="A2515" s="4">
        <v>2510</v>
      </c>
      <c r="B2515" s="6" t="str">
        <f>"00392806"</f>
        <v>00392806</v>
      </c>
    </row>
    <row r="2516" spans="1:2">
      <c r="A2516" s="4">
        <v>2511</v>
      </c>
      <c r="B2516" s="6" t="str">
        <f>"00392879"</f>
        <v>00392879</v>
      </c>
    </row>
    <row r="2517" spans="1:2">
      <c r="A2517" s="4">
        <v>2512</v>
      </c>
      <c r="B2517" s="6" t="str">
        <f>"00393046"</f>
        <v>00393046</v>
      </c>
    </row>
    <row r="2518" spans="1:2">
      <c r="A2518" s="4">
        <v>2513</v>
      </c>
      <c r="B2518" s="6" t="str">
        <f>"00393099"</f>
        <v>00393099</v>
      </c>
    </row>
    <row r="2519" spans="1:2">
      <c r="A2519" s="4">
        <v>2514</v>
      </c>
      <c r="B2519" s="6" t="str">
        <f>"00393169"</f>
        <v>00393169</v>
      </c>
    </row>
    <row r="2520" spans="1:2">
      <c r="A2520" s="4">
        <v>2515</v>
      </c>
      <c r="B2520" s="6" t="str">
        <f>"00393210"</f>
        <v>00393210</v>
      </c>
    </row>
    <row r="2521" spans="1:2">
      <c r="A2521" s="4">
        <v>2516</v>
      </c>
      <c r="B2521" s="6" t="str">
        <f>"00393295"</f>
        <v>00393295</v>
      </c>
    </row>
    <row r="2522" spans="1:2">
      <c r="A2522" s="4">
        <v>2517</v>
      </c>
      <c r="B2522" s="6" t="str">
        <f>"00393335"</f>
        <v>00393335</v>
      </c>
    </row>
    <row r="2523" spans="1:2">
      <c r="A2523" s="4">
        <v>2518</v>
      </c>
      <c r="B2523" s="6" t="str">
        <f>"00393383"</f>
        <v>00393383</v>
      </c>
    </row>
    <row r="2524" spans="1:2">
      <c r="A2524" s="4">
        <v>2519</v>
      </c>
      <c r="B2524" s="6" t="str">
        <f>"00393418"</f>
        <v>00393418</v>
      </c>
    </row>
    <row r="2525" spans="1:2">
      <c r="A2525" s="4">
        <v>2520</v>
      </c>
      <c r="B2525" s="6" t="str">
        <f>"00393469"</f>
        <v>00393469</v>
      </c>
    </row>
    <row r="2526" spans="1:2">
      <c r="A2526" s="4">
        <v>2521</v>
      </c>
      <c r="B2526" s="6" t="str">
        <f>"00393548"</f>
        <v>00393548</v>
      </c>
    </row>
    <row r="2527" spans="1:2">
      <c r="A2527" s="4">
        <v>2522</v>
      </c>
      <c r="B2527" s="6" t="str">
        <f>"00393664"</f>
        <v>00393664</v>
      </c>
    </row>
    <row r="2528" spans="1:2">
      <c r="A2528" s="4">
        <v>2523</v>
      </c>
      <c r="B2528" s="6" t="str">
        <f>"00393737"</f>
        <v>00393737</v>
      </c>
    </row>
    <row r="2529" spans="1:2">
      <c r="A2529" s="4">
        <v>2524</v>
      </c>
      <c r="B2529" s="6" t="str">
        <f>"00393796"</f>
        <v>00393796</v>
      </c>
    </row>
    <row r="2530" spans="1:2">
      <c r="A2530" s="4">
        <v>2525</v>
      </c>
      <c r="B2530" s="6" t="str">
        <f>"00394021"</f>
        <v>00394021</v>
      </c>
    </row>
    <row r="2531" spans="1:2">
      <c r="A2531" s="4">
        <v>2526</v>
      </c>
      <c r="B2531" s="6" t="str">
        <f>"00394147"</f>
        <v>00394147</v>
      </c>
    </row>
    <row r="2532" spans="1:2">
      <c r="A2532" s="4">
        <v>2527</v>
      </c>
      <c r="B2532" s="6" t="str">
        <f>"00394148"</f>
        <v>00394148</v>
      </c>
    </row>
    <row r="2533" spans="1:2">
      <c r="A2533" s="4">
        <v>2528</v>
      </c>
      <c r="B2533" s="6" t="str">
        <f>"00394198"</f>
        <v>00394198</v>
      </c>
    </row>
    <row r="2534" spans="1:2">
      <c r="A2534" s="4">
        <v>2529</v>
      </c>
      <c r="B2534" s="6" t="str">
        <f>"00394254"</f>
        <v>00394254</v>
      </c>
    </row>
    <row r="2535" spans="1:2">
      <c r="A2535" s="4">
        <v>2530</v>
      </c>
      <c r="B2535" s="6" t="str">
        <f>"00394686"</f>
        <v>00394686</v>
      </c>
    </row>
    <row r="2536" spans="1:2">
      <c r="A2536" s="4">
        <v>2531</v>
      </c>
      <c r="B2536" s="6" t="str">
        <f>"00394689"</f>
        <v>00394689</v>
      </c>
    </row>
    <row r="2537" spans="1:2">
      <c r="A2537" s="4">
        <v>2532</v>
      </c>
      <c r="B2537" s="6" t="str">
        <f>"00395447"</f>
        <v>00395447</v>
      </c>
    </row>
    <row r="2538" spans="1:2">
      <c r="A2538" s="4">
        <v>2533</v>
      </c>
      <c r="B2538" s="6" t="str">
        <f>"00395581"</f>
        <v>00395581</v>
      </c>
    </row>
    <row r="2539" spans="1:2">
      <c r="A2539" s="4">
        <v>2534</v>
      </c>
      <c r="B2539" s="6" t="str">
        <f>"00395628"</f>
        <v>00395628</v>
      </c>
    </row>
    <row r="2540" spans="1:2">
      <c r="A2540" s="4">
        <v>2535</v>
      </c>
      <c r="B2540" s="6" t="str">
        <f>"00396087"</f>
        <v>00396087</v>
      </c>
    </row>
    <row r="2541" spans="1:2">
      <c r="A2541" s="4">
        <v>2536</v>
      </c>
      <c r="B2541" s="6" t="str">
        <f>"00396088"</f>
        <v>00396088</v>
      </c>
    </row>
    <row r="2542" spans="1:2">
      <c r="A2542" s="4">
        <v>2537</v>
      </c>
      <c r="B2542" s="6" t="str">
        <f>"00396112"</f>
        <v>00396112</v>
      </c>
    </row>
    <row r="2543" spans="1:2">
      <c r="A2543" s="4">
        <v>2538</v>
      </c>
      <c r="B2543" s="6" t="str">
        <f>"00396316"</f>
        <v>00396316</v>
      </c>
    </row>
    <row r="2544" spans="1:2">
      <c r="A2544" s="4">
        <v>2539</v>
      </c>
      <c r="B2544" s="6" t="str">
        <f>"00396546"</f>
        <v>00396546</v>
      </c>
    </row>
    <row r="2545" spans="1:2">
      <c r="A2545" s="4">
        <v>2540</v>
      </c>
      <c r="B2545" s="6" t="str">
        <f>"00396644"</f>
        <v>00396644</v>
      </c>
    </row>
    <row r="2546" spans="1:2">
      <c r="A2546" s="4">
        <v>2541</v>
      </c>
      <c r="B2546" s="6" t="str">
        <f>"00396861"</f>
        <v>00396861</v>
      </c>
    </row>
    <row r="2547" spans="1:2">
      <c r="A2547" s="4">
        <v>2542</v>
      </c>
      <c r="B2547" s="6" t="str">
        <f>"00396873"</f>
        <v>00396873</v>
      </c>
    </row>
    <row r="2548" spans="1:2">
      <c r="A2548" s="4">
        <v>2543</v>
      </c>
      <c r="B2548" s="6" t="str">
        <f>"00397032"</f>
        <v>00397032</v>
      </c>
    </row>
    <row r="2549" spans="1:2">
      <c r="A2549" s="4">
        <v>2544</v>
      </c>
      <c r="B2549" s="6" t="str">
        <f>"00397238"</f>
        <v>00397238</v>
      </c>
    </row>
    <row r="2550" spans="1:2">
      <c r="A2550" s="4">
        <v>2545</v>
      </c>
      <c r="B2550" s="6" t="str">
        <f>"00397254"</f>
        <v>00397254</v>
      </c>
    </row>
    <row r="2551" spans="1:2">
      <c r="A2551" s="4">
        <v>2546</v>
      </c>
      <c r="B2551" s="6" t="str">
        <f>"00397257"</f>
        <v>00397257</v>
      </c>
    </row>
    <row r="2552" spans="1:2">
      <c r="A2552" s="4">
        <v>2547</v>
      </c>
      <c r="B2552" s="6" t="str">
        <f>"00397309"</f>
        <v>00397309</v>
      </c>
    </row>
    <row r="2553" spans="1:2">
      <c r="A2553" s="4">
        <v>2548</v>
      </c>
      <c r="B2553" s="6" t="str">
        <f>"00397589"</f>
        <v>00397589</v>
      </c>
    </row>
    <row r="2554" spans="1:2">
      <c r="A2554" s="4">
        <v>2549</v>
      </c>
      <c r="B2554" s="6" t="str">
        <f>"00397812"</f>
        <v>00397812</v>
      </c>
    </row>
    <row r="2555" spans="1:2">
      <c r="A2555" s="4">
        <v>2550</v>
      </c>
      <c r="B2555" s="6" t="str">
        <f>"00398008"</f>
        <v>00398008</v>
      </c>
    </row>
    <row r="2556" spans="1:2">
      <c r="A2556" s="4">
        <v>2551</v>
      </c>
      <c r="B2556" s="6" t="str">
        <f>"00398168"</f>
        <v>00398168</v>
      </c>
    </row>
    <row r="2557" spans="1:2">
      <c r="A2557" s="4">
        <v>2552</v>
      </c>
      <c r="B2557" s="6" t="str">
        <f>"00398187"</f>
        <v>00398187</v>
      </c>
    </row>
    <row r="2558" spans="1:2">
      <c r="A2558" s="4">
        <v>2553</v>
      </c>
      <c r="B2558" s="6" t="str">
        <f>"00398226"</f>
        <v>00398226</v>
      </c>
    </row>
    <row r="2559" spans="1:2">
      <c r="A2559" s="4">
        <v>2554</v>
      </c>
      <c r="B2559" s="6" t="str">
        <f>"00398308"</f>
        <v>00398308</v>
      </c>
    </row>
    <row r="2560" spans="1:2">
      <c r="A2560" s="4">
        <v>2555</v>
      </c>
      <c r="B2560" s="6" t="str">
        <f>"00398318"</f>
        <v>00398318</v>
      </c>
    </row>
    <row r="2561" spans="1:2">
      <c r="A2561" s="4">
        <v>2556</v>
      </c>
      <c r="B2561" s="6" t="str">
        <f>"00398331"</f>
        <v>00398331</v>
      </c>
    </row>
    <row r="2562" spans="1:2">
      <c r="A2562" s="4">
        <v>2557</v>
      </c>
      <c r="B2562" s="6" t="str">
        <f>"00398384"</f>
        <v>00398384</v>
      </c>
    </row>
    <row r="2563" spans="1:2">
      <c r="A2563" s="4">
        <v>2558</v>
      </c>
      <c r="B2563" s="6" t="str">
        <f>"00398663"</f>
        <v>00398663</v>
      </c>
    </row>
    <row r="2564" spans="1:2">
      <c r="A2564" s="4">
        <v>2559</v>
      </c>
      <c r="B2564" s="6" t="str">
        <f>"00398740"</f>
        <v>00398740</v>
      </c>
    </row>
    <row r="2565" spans="1:2">
      <c r="A2565" s="4">
        <v>2560</v>
      </c>
      <c r="B2565" s="6" t="str">
        <f>"00398900"</f>
        <v>00398900</v>
      </c>
    </row>
    <row r="2566" spans="1:2">
      <c r="A2566" s="4">
        <v>2561</v>
      </c>
      <c r="B2566" s="6" t="str">
        <f>"00399247"</f>
        <v>00399247</v>
      </c>
    </row>
    <row r="2567" spans="1:2">
      <c r="A2567" s="4">
        <v>2562</v>
      </c>
      <c r="B2567" s="6" t="str">
        <f>"00399443"</f>
        <v>00399443</v>
      </c>
    </row>
    <row r="2568" spans="1:2">
      <c r="A2568" s="4">
        <v>2563</v>
      </c>
      <c r="B2568" s="6" t="str">
        <f>"00399537"</f>
        <v>00399537</v>
      </c>
    </row>
    <row r="2569" spans="1:2">
      <c r="A2569" s="4">
        <v>2564</v>
      </c>
      <c r="B2569" s="6" t="str">
        <f>"00399803"</f>
        <v>00399803</v>
      </c>
    </row>
    <row r="2570" spans="1:2">
      <c r="A2570" s="4">
        <v>2565</v>
      </c>
      <c r="B2570" s="6" t="str">
        <f>"00399831"</f>
        <v>00399831</v>
      </c>
    </row>
    <row r="2571" spans="1:2">
      <c r="A2571" s="4">
        <v>2566</v>
      </c>
      <c r="B2571" s="6" t="str">
        <f>"00399990"</f>
        <v>00399990</v>
      </c>
    </row>
    <row r="2572" spans="1:2">
      <c r="A2572" s="4">
        <v>2567</v>
      </c>
      <c r="B2572" s="6" t="str">
        <f>"00400095"</f>
        <v>00400095</v>
      </c>
    </row>
    <row r="2573" spans="1:2">
      <c r="A2573" s="4">
        <v>2568</v>
      </c>
      <c r="B2573" s="6" t="str">
        <f>"00400266"</f>
        <v>00400266</v>
      </c>
    </row>
    <row r="2574" spans="1:2">
      <c r="A2574" s="4">
        <v>2569</v>
      </c>
      <c r="B2574" s="6" t="str">
        <f>"00400370"</f>
        <v>00400370</v>
      </c>
    </row>
    <row r="2575" spans="1:2">
      <c r="A2575" s="4">
        <v>2570</v>
      </c>
      <c r="B2575" s="6" t="str">
        <f>"00400429"</f>
        <v>00400429</v>
      </c>
    </row>
    <row r="2576" spans="1:2">
      <c r="A2576" s="4">
        <v>2571</v>
      </c>
      <c r="B2576" s="6" t="str">
        <f>"00400431"</f>
        <v>00400431</v>
      </c>
    </row>
    <row r="2577" spans="1:2">
      <c r="A2577" s="4">
        <v>2572</v>
      </c>
      <c r="B2577" s="6" t="str">
        <f>"00400443"</f>
        <v>00400443</v>
      </c>
    </row>
    <row r="2578" spans="1:2">
      <c r="A2578" s="4">
        <v>2573</v>
      </c>
      <c r="B2578" s="6" t="str">
        <f>"00400503"</f>
        <v>00400503</v>
      </c>
    </row>
    <row r="2579" spans="1:2">
      <c r="A2579" s="4">
        <v>2574</v>
      </c>
      <c r="B2579" s="6" t="str">
        <f>"00400617"</f>
        <v>00400617</v>
      </c>
    </row>
    <row r="2580" spans="1:2">
      <c r="A2580" s="4">
        <v>2575</v>
      </c>
      <c r="B2580" s="6" t="str">
        <f>"00400664"</f>
        <v>00400664</v>
      </c>
    </row>
    <row r="2581" spans="1:2">
      <c r="A2581" s="4">
        <v>2576</v>
      </c>
      <c r="B2581" s="6" t="str">
        <f>"00400727"</f>
        <v>00400727</v>
      </c>
    </row>
    <row r="2582" spans="1:2">
      <c r="A2582" s="4">
        <v>2577</v>
      </c>
      <c r="B2582" s="6" t="str">
        <f>"00400867"</f>
        <v>00400867</v>
      </c>
    </row>
    <row r="2583" spans="1:2">
      <c r="A2583" s="4">
        <v>2578</v>
      </c>
      <c r="B2583" s="6" t="str">
        <f>"00400905"</f>
        <v>00400905</v>
      </c>
    </row>
    <row r="2584" spans="1:2">
      <c r="A2584" s="4">
        <v>2579</v>
      </c>
      <c r="B2584" s="6" t="str">
        <f>"00400914"</f>
        <v>00400914</v>
      </c>
    </row>
    <row r="2585" spans="1:2">
      <c r="A2585" s="4">
        <v>2580</v>
      </c>
      <c r="B2585" s="6" t="str">
        <f>"00401016"</f>
        <v>00401016</v>
      </c>
    </row>
    <row r="2586" spans="1:2">
      <c r="A2586" s="4">
        <v>2581</v>
      </c>
      <c r="B2586" s="6" t="str">
        <f>"00401034"</f>
        <v>00401034</v>
      </c>
    </row>
    <row r="2587" spans="1:2">
      <c r="A2587" s="4">
        <v>2582</v>
      </c>
      <c r="B2587" s="6" t="str">
        <f>"00401195"</f>
        <v>00401195</v>
      </c>
    </row>
    <row r="2588" spans="1:2">
      <c r="A2588" s="4">
        <v>2583</v>
      </c>
      <c r="B2588" s="6" t="str">
        <f>"00401396"</f>
        <v>00401396</v>
      </c>
    </row>
    <row r="2589" spans="1:2">
      <c r="A2589" s="4">
        <v>2584</v>
      </c>
      <c r="B2589" s="6" t="str">
        <f>"00401408"</f>
        <v>00401408</v>
      </c>
    </row>
    <row r="2590" spans="1:2">
      <c r="A2590" s="4">
        <v>2585</v>
      </c>
      <c r="B2590" s="6" t="str">
        <f>"00401604"</f>
        <v>00401604</v>
      </c>
    </row>
    <row r="2591" spans="1:2">
      <c r="A2591" s="4">
        <v>2586</v>
      </c>
      <c r="B2591" s="6" t="str">
        <f>"00401737"</f>
        <v>00401737</v>
      </c>
    </row>
    <row r="2592" spans="1:2">
      <c r="A2592" s="4">
        <v>2587</v>
      </c>
      <c r="B2592" s="6" t="str">
        <f>"00401943"</f>
        <v>00401943</v>
      </c>
    </row>
    <row r="2593" spans="1:2">
      <c r="A2593" s="4">
        <v>2588</v>
      </c>
      <c r="B2593" s="6" t="str">
        <f>"00402437"</f>
        <v>00402437</v>
      </c>
    </row>
    <row r="2594" spans="1:2">
      <c r="A2594" s="4">
        <v>2589</v>
      </c>
      <c r="B2594" s="6" t="str">
        <f>"00402513"</f>
        <v>00402513</v>
      </c>
    </row>
    <row r="2595" spans="1:2">
      <c r="A2595" s="4">
        <v>2590</v>
      </c>
      <c r="B2595" s="6" t="str">
        <f>"00402572"</f>
        <v>00402572</v>
      </c>
    </row>
    <row r="2596" spans="1:2">
      <c r="A2596" s="4">
        <v>2591</v>
      </c>
      <c r="B2596" s="6" t="str">
        <f>"00402573"</f>
        <v>00402573</v>
      </c>
    </row>
    <row r="2597" spans="1:2">
      <c r="A2597" s="4">
        <v>2592</v>
      </c>
      <c r="B2597" s="6" t="str">
        <f>"00402603"</f>
        <v>00402603</v>
      </c>
    </row>
    <row r="2598" spans="1:2">
      <c r="A2598" s="4">
        <v>2593</v>
      </c>
      <c r="B2598" s="6" t="str">
        <f>"00402764"</f>
        <v>00402764</v>
      </c>
    </row>
    <row r="2599" spans="1:2">
      <c r="A2599" s="4">
        <v>2594</v>
      </c>
      <c r="B2599" s="6" t="str">
        <f>"00402792"</f>
        <v>00402792</v>
      </c>
    </row>
    <row r="2600" spans="1:2">
      <c r="A2600" s="4">
        <v>2595</v>
      </c>
      <c r="B2600" s="6" t="str">
        <f>"00402851"</f>
        <v>00402851</v>
      </c>
    </row>
    <row r="2601" spans="1:2">
      <c r="A2601" s="4">
        <v>2596</v>
      </c>
      <c r="B2601" s="6" t="str">
        <f>"00402968"</f>
        <v>00402968</v>
      </c>
    </row>
    <row r="2602" spans="1:2">
      <c r="A2602" s="4">
        <v>2597</v>
      </c>
      <c r="B2602" s="6" t="str">
        <f>"00403403"</f>
        <v>00403403</v>
      </c>
    </row>
    <row r="2603" spans="1:2">
      <c r="A2603" s="4">
        <v>2598</v>
      </c>
      <c r="B2603" s="6" t="str">
        <f>"00403412"</f>
        <v>00403412</v>
      </c>
    </row>
    <row r="2604" spans="1:2">
      <c r="A2604" s="4">
        <v>2599</v>
      </c>
      <c r="B2604" s="6" t="str">
        <f>"00403808"</f>
        <v>00403808</v>
      </c>
    </row>
    <row r="2605" spans="1:2">
      <c r="A2605" s="4">
        <v>2600</v>
      </c>
      <c r="B2605" s="6" t="str">
        <f>"00403873"</f>
        <v>00403873</v>
      </c>
    </row>
    <row r="2606" spans="1:2">
      <c r="A2606" s="4">
        <v>2601</v>
      </c>
      <c r="B2606" s="6" t="str">
        <f>"00403900"</f>
        <v>00403900</v>
      </c>
    </row>
    <row r="2607" spans="1:2">
      <c r="A2607" s="4">
        <v>2602</v>
      </c>
      <c r="B2607" s="6" t="str">
        <f>"00404233"</f>
        <v>00404233</v>
      </c>
    </row>
    <row r="2608" spans="1:2">
      <c r="A2608" s="4">
        <v>2603</v>
      </c>
      <c r="B2608" s="6" t="str">
        <f>"00404261"</f>
        <v>00404261</v>
      </c>
    </row>
    <row r="2609" spans="1:2">
      <c r="A2609" s="4">
        <v>2604</v>
      </c>
      <c r="B2609" s="6" t="str">
        <f>"00404434"</f>
        <v>00404434</v>
      </c>
    </row>
    <row r="2610" spans="1:2">
      <c r="A2610" s="4">
        <v>2605</v>
      </c>
      <c r="B2610" s="6" t="str">
        <f>"00404438"</f>
        <v>00404438</v>
      </c>
    </row>
    <row r="2611" spans="1:2">
      <c r="A2611" s="4">
        <v>2606</v>
      </c>
      <c r="B2611" s="6" t="str">
        <f>"00404447"</f>
        <v>00404447</v>
      </c>
    </row>
    <row r="2612" spans="1:2">
      <c r="A2612" s="4">
        <v>2607</v>
      </c>
      <c r="B2612" s="6" t="str">
        <f>"00404626"</f>
        <v>00404626</v>
      </c>
    </row>
    <row r="2613" spans="1:2">
      <c r="A2613" s="4">
        <v>2608</v>
      </c>
      <c r="B2613" s="6" t="str">
        <f>"00404713"</f>
        <v>00404713</v>
      </c>
    </row>
    <row r="2614" spans="1:2">
      <c r="A2614" s="4">
        <v>2609</v>
      </c>
      <c r="B2614" s="6" t="str">
        <f>"00404752"</f>
        <v>00404752</v>
      </c>
    </row>
    <row r="2615" spans="1:2">
      <c r="A2615" s="4">
        <v>2610</v>
      </c>
      <c r="B2615" s="6" t="str">
        <f>"00404785"</f>
        <v>00404785</v>
      </c>
    </row>
    <row r="2616" spans="1:2">
      <c r="A2616" s="4">
        <v>2611</v>
      </c>
      <c r="B2616" s="6" t="str">
        <f>"00404990"</f>
        <v>00404990</v>
      </c>
    </row>
    <row r="2617" spans="1:2">
      <c r="A2617" s="4">
        <v>2612</v>
      </c>
      <c r="B2617" s="6" t="str">
        <f>"00405052"</f>
        <v>00405052</v>
      </c>
    </row>
    <row r="2618" spans="1:2">
      <c r="A2618" s="4">
        <v>2613</v>
      </c>
      <c r="B2618" s="6" t="str">
        <f>"00405260"</f>
        <v>00405260</v>
      </c>
    </row>
    <row r="2619" spans="1:2">
      <c r="A2619" s="4">
        <v>2614</v>
      </c>
      <c r="B2619" s="6" t="str">
        <f>"00405269"</f>
        <v>00405269</v>
      </c>
    </row>
    <row r="2620" spans="1:2">
      <c r="A2620" s="4">
        <v>2615</v>
      </c>
      <c r="B2620" s="6" t="str">
        <f>"00405285"</f>
        <v>00405285</v>
      </c>
    </row>
    <row r="2621" spans="1:2">
      <c r="A2621" s="4">
        <v>2616</v>
      </c>
      <c r="B2621" s="6" t="str">
        <f>"00405593"</f>
        <v>00405593</v>
      </c>
    </row>
    <row r="2622" spans="1:2">
      <c r="A2622" s="4">
        <v>2617</v>
      </c>
      <c r="B2622" s="6" t="str">
        <f>"00405617"</f>
        <v>00405617</v>
      </c>
    </row>
    <row r="2623" spans="1:2">
      <c r="A2623" s="4">
        <v>2618</v>
      </c>
      <c r="B2623" s="6" t="str">
        <f>"00405715"</f>
        <v>00405715</v>
      </c>
    </row>
    <row r="2624" spans="1:2">
      <c r="A2624" s="4">
        <v>2619</v>
      </c>
      <c r="B2624" s="6" t="str">
        <f>"00405743"</f>
        <v>00405743</v>
      </c>
    </row>
    <row r="2625" spans="1:2">
      <c r="A2625" s="4">
        <v>2620</v>
      </c>
      <c r="B2625" s="6" t="str">
        <f>"00405963"</f>
        <v>00405963</v>
      </c>
    </row>
    <row r="2626" spans="1:2">
      <c r="A2626" s="4">
        <v>2621</v>
      </c>
      <c r="B2626" s="6" t="str">
        <f>"00406276"</f>
        <v>00406276</v>
      </c>
    </row>
    <row r="2627" spans="1:2">
      <c r="A2627" s="4">
        <v>2622</v>
      </c>
      <c r="B2627" s="6" t="str">
        <f>"00406895"</f>
        <v>00406895</v>
      </c>
    </row>
    <row r="2628" spans="1:2">
      <c r="A2628" s="4">
        <v>2623</v>
      </c>
      <c r="B2628" s="6" t="str">
        <f>"00406928"</f>
        <v>00406928</v>
      </c>
    </row>
    <row r="2629" spans="1:2">
      <c r="A2629" s="4">
        <v>2624</v>
      </c>
      <c r="B2629" s="6" t="str">
        <f>"00407187"</f>
        <v>00407187</v>
      </c>
    </row>
    <row r="2630" spans="1:2">
      <c r="A2630" s="4">
        <v>2625</v>
      </c>
      <c r="B2630" s="6" t="str">
        <f>"00407377"</f>
        <v>00407377</v>
      </c>
    </row>
    <row r="2631" spans="1:2">
      <c r="A2631" s="4">
        <v>2626</v>
      </c>
      <c r="B2631" s="6" t="str">
        <f>"00407420"</f>
        <v>00407420</v>
      </c>
    </row>
    <row r="2632" spans="1:2">
      <c r="A2632" s="4">
        <v>2627</v>
      </c>
      <c r="B2632" s="6" t="str">
        <f>"00407739"</f>
        <v>00407739</v>
      </c>
    </row>
    <row r="2633" spans="1:2">
      <c r="A2633" s="4">
        <v>2628</v>
      </c>
      <c r="B2633" s="6" t="str">
        <f>"00408241"</f>
        <v>00408241</v>
      </c>
    </row>
    <row r="2634" spans="1:2">
      <c r="A2634" s="4">
        <v>2629</v>
      </c>
      <c r="B2634" s="6" t="str">
        <f>"00408302"</f>
        <v>00408302</v>
      </c>
    </row>
    <row r="2635" spans="1:2">
      <c r="A2635" s="4">
        <v>2630</v>
      </c>
      <c r="B2635" s="6" t="str">
        <f>"00408575"</f>
        <v>00408575</v>
      </c>
    </row>
    <row r="2636" spans="1:2">
      <c r="A2636" s="4">
        <v>2631</v>
      </c>
      <c r="B2636" s="6" t="str">
        <f>"00408670"</f>
        <v>00408670</v>
      </c>
    </row>
    <row r="2637" spans="1:2">
      <c r="A2637" s="4">
        <v>2632</v>
      </c>
      <c r="B2637" s="6" t="str">
        <f>"00408748"</f>
        <v>00408748</v>
      </c>
    </row>
    <row r="2638" spans="1:2">
      <c r="A2638" s="4">
        <v>2633</v>
      </c>
      <c r="B2638" s="6" t="str">
        <f>"00408749"</f>
        <v>00408749</v>
      </c>
    </row>
    <row r="2639" spans="1:2">
      <c r="A2639" s="4">
        <v>2634</v>
      </c>
      <c r="B2639" s="6" t="str">
        <f>"00408800"</f>
        <v>00408800</v>
      </c>
    </row>
    <row r="2640" spans="1:2">
      <c r="A2640" s="4">
        <v>2635</v>
      </c>
      <c r="B2640" s="6" t="str">
        <f>"00408965"</f>
        <v>00408965</v>
      </c>
    </row>
    <row r="2641" spans="1:2">
      <c r="A2641" s="4">
        <v>2636</v>
      </c>
      <c r="B2641" s="6" t="str">
        <f>"00409095"</f>
        <v>00409095</v>
      </c>
    </row>
    <row r="2642" spans="1:2">
      <c r="A2642" s="4">
        <v>2637</v>
      </c>
      <c r="B2642" s="6" t="str">
        <f>"00409150"</f>
        <v>00409150</v>
      </c>
    </row>
    <row r="2643" spans="1:2">
      <c r="A2643" s="4">
        <v>2638</v>
      </c>
      <c r="B2643" s="6" t="str">
        <f>"00409252"</f>
        <v>00409252</v>
      </c>
    </row>
    <row r="2644" spans="1:2">
      <c r="A2644" s="4">
        <v>2639</v>
      </c>
      <c r="B2644" s="6" t="str">
        <f>"00409453"</f>
        <v>00409453</v>
      </c>
    </row>
    <row r="2645" spans="1:2">
      <c r="A2645" s="4">
        <v>2640</v>
      </c>
      <c r="B2645" s="6" t="str">
        <f>"00409504"</f>
        <v>00409504</v>
      </c>
    </row>
    <row r="2646" spans="1:2">
      <c r="A2646" s="4">
        <v>2641</v>
      </c>
      <c r="B2646" s="6" t="str">
        <f>"00409607"</f>
        <v>00409607</v>
      </c>
    </row>
    <row r="2647" spans="1:2">
      <c r="A2647" s="4">
        <v>2642</v>
      </c>
      <c r="B2647" s="6" t="str">
        <f>"00409881"</f>
        <v>00409881</v>
      </c>
    </row>
    <row r="2648" spans="1:2">
      <c r="A2648" s="4">
        <v>2643</v>
      </c>
      <c r="B2648" s="6" t="str">
        <f>"00410019"</f>
        <v>00410019</v>
      </c>
    </row>
    <row r="2649" spans="1:2">
      <c r="A2649" s="4">
        <v>2644</v>
      </c>
      <c r="B2649" s="6" t="str">
        <f>"00410251"</f>
        <v>00410251</v>
      </c>
    </row>
    <row r="2650" spans="1:2">
      <c r="A2650" s="4">
        <v>2645</v>
      </c>
      <c r="B2650" s="6" t="str">
        <f>"00410304"</f>
        <v>00410304</v>
      </c>
    </row>
    <row r="2651" spans="1:2">
      <c r="A2651" s="4">
        <v>2646</v>
      </c>
      <c r="B2651" s="6" t="str">
        <f>"00410433"</f>
        <v>00410433</v>
      </c>
    </row>
    <row r="2652" spans="1:2">
      <c r="A2652" s="4">
        <v>2647</v>
      </c>
      <c r="B2652" s="6" t="str">
        <f>"00410540"</f>
        <v>00410540</v>
      </c>
    </row>
    <row r="2653" spans="1:2">
      <c r="A2653" s="4">
        <v>2648</v>
      </c>
      <c r="B2653" s="6" t="str">
        <f>"00410549"</f>
        <v>00410549</v>
      </c>
    </row>
    <row r="2654" spans="1:2">
      <c r="A2654" s="4">
        <v>2649</v>
      </c>
      <c r="B2654" s="6" t="str">
        <f>"00410551"</f>
        <v>00410551</v>
      </c>
    </row>
    <row r="2655" spans="1:2">
      <c r="A2655" s="4">
        <v>2650</v>
      </c>
      <c r="B2655" s="6" t="str">
        <f>"00410581"</f>
        <v>00410581</v>
      </c>
    </row>
    <row r="2656" spans="1:2">
      <c r="A2656" s="4">
        <v>2651</v>
      </c>
      <c r="B2656" s="6" t="str">
        <f>"00410639"</f>
        <v>00410639</v>
      </c>
    </row>
    <row r="2657" spans="1:2">
      <c r="A2657" s="4">
        <v>2652</v>
      </c>
      <c r="B2657" s="6" t="str">
        <f>"00410720"</f>
        <v>00410720</v>
      </c>
    </row>
    <row r="2658" spans="1:2">
      <c r="A2658" s="4">
        <v>2653</v>
      </c>
      <c r="B2658" s="6" t="str">
        <f>"00410732"</f>
        <v>00410732</v>
      </c>
    </row>
    <row r="2659" spans="1:2">
      <c r="A2659" s="4">
        <v>2654</v>
      </c>
      <c r="B2659" s="6" t="str">
        <f>"00410835"</f>
        <v>00410835</v>
      </c>
    </row>
    <row r="2660" spans="1:2">
      <c r="A2660" s="4">
        <v>2655</v>
      </c>
      <c r="B2660" s="6" t="str">
        <f>"00410841"</f>
        <v>00410841</v>
      </c>
    </row>
    <row r="2661" spans="1:2">
      <c r="A2661" s="4">
        <v>2656</v>
      </c>
      <c r="B2661" s="6" t="str">
        <f>"00410987"</f>
        <v>00410987</v>
      </c>
    </row>
    <row r="2662" spans="1:2">
      <c r="A2662" s="4">
        <v>2657</v>
      </c>
      <c r="B2662" s="6" t="str">
        <f>"00411360"</f>
        <v>00411360</v>
      </c>
    </row>
    <row r="2663" spans="1:2">
      <c r="A2663" s="4">
        <v>2658</v>
      </c>
      <c r="B2663" s="6" t="str">
        <f>"00411375"</f>
        <v>00411375</v>
      </c>
    </row>
    <row r="2664" spans="1:2">
      <c r="A2664" s="4">
        <v>2659</v>
      </c>
      <c r="B2664" s="6" t="str">
        <f>"00415368"</f>
        <v>00415368</v>
      </c>
    </row>
    <row r="2665" spans="1:2">
      <c r="A2665" s="4">
        <v>2660</v>
      </c>
      <c r="B2665" s="6" t="str">
        <f>"00415457"</f>
        <v>00415457</v>
      </c>
    </row>
    <row r="2666" spans="1:2">
      <c r="A2666" s="4">
        <v>2661</v>
      </c>
      <c r="B2666" s="6" t="str">
        <f>"00415639"</f>
        <v>00415639</v>
      </c>
    </row>
    <row r="2667" spans="1:2">
      <c r="A2667" s="4">
        <v>2662</v>
      </c>
      <c r="B2667" s="6" t="str">
        <f>"00415755"</f>
        <v>00415755</v>
      </c>
    </row>
    <row r="2668" spans="1:2">
      <c r="A2668" s="4">
        <v>2663</v>
      </c>
      <c r="B2668" s="6" t="str">
        <f>"00415878"</f>
        <v>00415878</v>
      </c>
    </row>
    <row r="2669" spans="1:2">
      <c r="A2669" s="4">
        <v>2664</v>
      </c>
      <c r="B2669" s="6" t="str">
        <f>"00416015"</f>
        <v>00416015</v>
      </c>
    </row>
    <row r="2670" spans="1:2">
      <c r="A2670" s="4">
        <v>2665</v>
      </c>
      <c r="B2670" s="6" t="str">
        <f>"00416022"</f>
        <v>00416022</v>
      </c>
    </row>
    <row r="2671" spans="1:2">
      <c r="A2671" s="4">
        <v>2666</v>
      </c>
      <c r="B2671" s="6" t="str">
        <f>"00416167"</f>
        <v>00416167</v>
      </c>
    </row>
    <row r="2672" spans="1:2">
      <c r="A2672" s="4">
        <v>2667</v>
      </c>
      <c r="B2672" s="6" t="str">
        <f>"00416191"</f>
        <v>00416191</v>
      </c>
    </row>
    <row r="2673" spans="1:2">
      <c r="A2673" s="4">
        <v>2668</v>
      </c>
      <c r="B2673" s="6" t="str">
        <f>"00416254"</f>
        <v>00416254</v>
      </c>
    </row>
    <row r="2674" spans="1:2">
      <c r="A2674" s="4">
        <v>2669</v>
      </c>
      <c r="B2674" s="6" t="str">
        <f>"00416384"</f>
        <v>00416384</v>
      </c>
    </row>
    <row r="2675" spans="1:2">
      <c r="A2675" s="4">
        <v>2670</v>
      </c>
      <c r="B2675" s="6" t="str">
        <f>"00416499"</f>
        <v>00416499</v>
      </c>
    </row>
    <row r="2676" spans="1:2">
      <c r="A2676" s="4">
        <v>2671</v>
      </c>
      <c r="B2676" s="6" t="str">
        <f>"00416594"</f>
        <v>00416594</v>
      </c>
    </row>
    <row r="2677" spans="1:2">
      <c r="A2677" s="4">
        <v>2672</v>
      </c>
      <c r="B2677" s="6" t="str">
        <f>"00416651"</f>
        <v>00416651</v>
      </c>
    </row>
    <row r="2678" spans="1:2">
      <c r="A2678" s="4">
        <v>2673</v>
      </c>
      <c r="B2678" s="6" t="str">
        <f>"00416670"</f>
        <v>00416670</v>
      </c>
    </row>
    <row r="2679" spans="1:2">
      <c r="A2679" s="4">
        <v>2674</v>
      </c>
      <c r="B2679" s="6" t="str">
        <f>"00416916"</f>
        <v>00416916</v>
      </c>
    </row>
    <row r="2680" spans="1:2">
      <c r="A2680" s="4">
        <v>2675</v>
      </c>
      <c r="B2680" s="6" t="str">
        <f>"00416920"</f>
        <v>00416920</v>
      </c>
    </row>
    <row r="2681" spans="1:2">
      <c r="A2681" s="4">
        <v>2676</v>
      </c>
      <c r="B2681" s="6" t="str">
        <f>"00417051"</f>
        <v>00417051</v>
      </c>
    </row>
    <row r="2682" spans="1:2">
      <c r="A2682" s="4">
        <v>2677</v>
      </c>
      <c r="B2682" s="6" t="str">
        <f>"00417223"</f>
        <v>00417223</v>
      </c>
    </row>
    <row r="2683" spans="1:2">
      <c r="A2683" s="4">
        <v>2678</v>
      </c>
      <c r="B2683" s="6" t="str">
        <f>"00417257"</f>
        <v>00417257</v>
      </c>
    </row>
    <row r="2684" spans="1:2">
      <c r="A2684" s="4">
        <v>2679</v>
      </c>
      <c r="B2684" s="6" t="str">
        <f>"00417272"</f>
        <v>00417272</v>
      </c>
    </row>
    <row r="2685" spans="1:2">
      <c r="A2685" s="4">
        <v>2680</v>
      </c>
      <c r="B2685" s="6" t="str">
        <f>"00417685"</f>
        <v>00417685</v>
      </c>
    </row>
    <row r="2686" spans="1:2">
      <c r="A2686" s="4">
        <v>2681</v>
      </c>
      <c r="B2686" s="6" t="str">
        <f>"00417977"</f>
        <v>00417977</v>
      </c>
    </row>
    <row r="2687" spans="1:2">
      <c r="A2687" s="4">
        <v>2682</v>
      </c>
      <c r="B2687" s="6" t="str">
        <f>"00418394"</f>
        <v>00418394</v>
      </c>
    </row>
    <row r="2688" spans="1:2">
      <c r="A2688" s="4">
        <v>2683</v>
      </c>
      <c r="B2688" s="6" t="str">
        <f>"00418763"</f>
        <v>00418763</v>
      </c>
    </row>
    <row r="2689" spans="1:2">
      <c r="A2689" s="4">
        <v>2684</v>
      </c>
      <c r="B2689" s="6" t="str">
        <f>"00418783"</f>
        <v>00418783</v>
      </c>
    </row>
    <row r="2690" spans="1:2">
      <c r="A2690" s="4">
        <v>2685</v>
      </c>
      <c r="B2690" s="6" t="str">
        <f>"00418798"</f>
        <v>00418798</v>
      </c>
    </row>
    <row r="2691" spans="1:2">
      <c r="A2691" s="4">
        <v>2686</v>
      </c>
      <c r="B2691" s="6" t="str">
        <f>"00418904"</f>
        <v>00418904</v>
      </c>
    </row>
    <row r="2692" spans="1:2">
      <c r="A2692" s="4">
        <v>2687</v>
      </c>
      <c r="B2692" s="6" t="str">
        <f>"00419051"</f>
        <v>00419051</v>
      </c>
    </row>
    <row r="2693" spans="1:2">
      <c r="A2693" s="4">
        <v>2688</v>
      </c>
      <c r="B2693" s="6" t="str">
        <f>"00419084"</f>
        <v>00419084</v>
      </c>
    </row>
    <row r="2694" spans="1:2">
      <c r="A2694" s="4">
        <v>2689</v>
      </c>
      <c r="B2694" s="6" t="str">
        <f>"00419148"</f>
        <v>00419148</v>
      </c>
    </row>
    <row r="2695" spans="1:2">
      <c r="A2695" s="4">
        <v>2690</v>
      </c>
      <c r="B2695" s="6" t="str">
        <f>"00419196"</f>
        <v>00419196</v>
      </c>
    </row>
    <row r="2696" spans="1:2">
      <c r="A2696" s="4">
        <v>2691</v>
      </c>
      <c r="B2696" s="6" t="str">
        <f>"00419302"</f>
        <v>00419302</v>
      </c>
    </row>
    <row r="2697" spans="1:2">
      <c r="A2697" s="4">
        <v>2692</v>
      </c>
      <c r="B2697" s="6" t="str">
        <f>"00419405"</f>
        <v>00419405</v>
      </c>
    </row>
    <row r="2698" spans="1:2">
      <c r="A2698" s="4">
        <v>2693</v>
      </c>
      <c r="B2698" s="6" t="str">
        <f>"00419542"</f>
        <v>00419542</v>
      </c>
    </row>
    <row r="2699" spans="1:2">
      <c r="A2699" s="4">
        <v>2694</v>
      </c>
      <c r="B2699" s="6" t="str">
        <f>"00420128"</f>
        <v>00420128</v>
      </c>
    </row>
    <row r="2700" spans="1:2">
      <c r="A2700" s="4">
        <v>2695</v>
      </c>
      <c r="B2700" s="6" t="str">
        <f>"00420423"</f>
        <v>00420423</v>
      </c>
    </row>
    <row r="2701" spans="1:2">
      <c r="A2701" s="4">
        <v>2696</v>
      </c>
      <c r="B2701" s="6" t="str">
        <f>"00420524"</f>
        <v>00420524</v>
      </c>
    </row>
    <row r="2702" spans="1:2">
      <c r="A2702" s="4">
        <v>2697</v>
      </c>
      <c r="B2702" s="6" t="str">
        <f>"00420543"</f>
        <v>00420543</v>
      </c>
    </row>
    <row r="2703" spans="1:2">
      <c r="A2703" s="4">
        <v>2698</v>
      </c>
      <c r="B2703" s="6" t="str">
        <f>"00420668"</f>
        <v>00420668</v>
      </c>
    </row>
    <row r="2704" spans="1:2">
      <c r="A2704" s="4">
        <v>2699</v>
      </c>
      <c r="B2704" s="6" t="str">
        <f>"00420702"</f>
        <v>00420702</v>
      </c>
    </row>
    <row r="2705" spans="1:2">
      <c r="A2705" s="4">
        <v>2700</v>
      </c>
      <c r="B2705" s="6" t="str">
        <f>"00420727"</f>
        <v>00420727</v>
      </c>
    </row>
    <row r="2706" spans="1:2">
      <c r="A2706" s="4">
        <v>2701</v>
      </c>
      <c r="B2706" s="6" t="str">
        <f>"00420809"</f>
        <v>00420809</v>
      </c>
    </row>
    <row r="2707" spans="1:2">
      <c r="A2707" s="4">
        <v>2702</v>
      </c>
      <c r="B2707" s="6" t="str">
        <f>"00420950"</f>
        <v>00420950</v>
      </c>
    </row>
    <row r="2708" spans="1:2">
      <c r="A2708" s="4">
        <v>2703</v>
      </c>
      <c r="B2708" s="6" t="str">
        <f>"00421023"</f>
        <v>00421023</v>
      </c>
    </row>
    <row r="2709" spans="1:2">
      <c r="A2709" s="4">
        <v>2704</v>
      </c>
      <c r="B2709" s="6" t="str">
        <f>"00421137"</f>
        <v>00421137</v>
      </c>
    </row>
    <row r="2710" spans="1:2">
      <c r="A2710" s="4">
        <v>2705</v>
      </c>
      <c r="B2710" s="6" t="str">
        <f>"00421368"</f>
        <v>00421368</v>
      </c>
    </row>
    <row r="2711" spans="1:2">
      <c r="A2711" s="4">
        <v>2706</v>
      </c>
      <c r="B2711" s="6" t="str">
        <f>"00421620"</f>
        <v>00421620</v>
      </c>
    </row>
    <row r="2712" spans="1:2">
      <c r="A2712" s="4">
        <v>2707</v>
      </c>
      <c r="B2712" s="6" t="str">
        <f>"00421762"</f>
        <v>00421762</v>
      </c>
    </row>
    <row r="2713" spans="1:2">
      <c r="A2713" s="4">
        <v>2708</v>
      </c>
      <c r="B2713" s="6" t="str">
        <f>"00421839"</f>
        <v>00421839</v>
      </c>
    </row>
    <row r="2714" spans="1:2">
      <c r="A2714" s="4">
        <v>2709</v>
      </c>
      <c r="B2714" s="6" t="str">
        <f>"00421954"</f>
        <v>00421954</v>
      </c>
    </row>
    <row r="2715" spans="1:2">
      <c r="A2715" s="4">
        <v>2710</v>
      </c>
      <c r="B2715" s="6" t="str">
        <f>"00422040"</f>
        <v>00422040</v>
      </c>
    </row>
    <row r="2716" spans="1:2">
      <c r="A2716" s="4">
        <v>2711</v>
      </c>
      <c r="B2716" s="6" t="str">
        <f>"00422113"</f>
        <v>00422113</v>
      </c>
    </row>
    <row r="2717" spans="1:2">
      <c r="A2717" s="4">
        <v>2712</v>
      </c>
      <c r="B2717" s="6" t="str">
        <f>"00422192"</f>
        <v>00422192</v>
      </c>
    </row>
    <row r="2718" spans="1:2">
      <c r="A2718" s="4">
        <v>2713</v>
      </c>
      <c r="B2718" s="6" t="str">
        <f>"00422215"</f>
        <v>00422215</v>
      </c>
    </row>
    <row r="2719" spans="1:2">
      <c r="A2719" s="4">
        <v>2714</v>
      </c>
      <c r="B2719" s="6" t="str">
        <f>"00422248"</f>
        <v>00422248</v>
      </c>
    </row>
    <row r="2720" spans="1:2">
      <c r="A2720" s="4">
        <v>2715</v>
      </c>
      <c r="B2720" s="6" t="str">
        <f>"00422451"</f>
        <v>00422451</v>
      </c>
    </row>
    <row r="2721" spans="1:2">
      <c r="A2721" s="4">
        <v>2716</v>
      </c>
      <c r="B2721" s="6" t="str">
        <f>"00422552"</f>
        <v>00422552</v>
      </c>
    </row>
    <row r="2722" spans="1:2">
      <c r="A2722" s="4">
        <v>2717</v>
      </c>
      <c r="B2722" s="6" t="str">
        <f>"00422699"</f>
        <v>00422699</v>
      </c>
    </row>
    <row r="2723" spans="1:2">
      <c r="A2723" s="4">
        <v>2718</v>
      </c>
      <c r="B2723" s="6" t="str">
        <f>"00422996"</f>
        <v>00422996</v>
      </c>
    </row>
    <row r="2724" spans="1:2">
      <c r="A2724" s="4">
        <v>2719</v>
      </c>
      <c r="B2724" s="6" t="str">
        <f>"00423025"</f>
        <v>00423025</v>
      </c>
    </row>
    <row r="2725" spans="1:2">
      <c r="A2725" s="4">
        <v>2720</v>
      </c>
      <c r="B2725" s="6" t="str">
        <f>"00423202"</f>
        <v>00423202</v>
      </c>
    </row>
    <row r="2726" spans="1:2">
      <c r="A2726" s="4">
        <v>2721</v>
      </c>
      <c r="B2726" s="6" t="str">
        <f>"00423208"</f>
        <v>00423208</v>
      </c>
    </row>
    <row r="2727" spans="1:2">
      <c r="A2727" s="4">
        <v>2722</v>
      </c>
      <c r="B2727" s="6" t="str">
        <f>"00423229"</f>
        <v>00423229</v>
      </c>
    </row>
    <row r="2728" spans="1:2">
      <c r="A2728" s="4">
        <v>2723</v>
      </c>
      <c r="B2728" s="6" t="str">
        <f>"00423658"</f>
        <v>00423658</v>
      </c>
    </row>
    <row r="2729" spans="1:2">
      <c r="A2729" s="4">
        <v>2724</v>
      </c>
      <c r="B2729" s="6" t="str">
        <f>"00423692"</f>
        <v>00423692</v>
      </c>
    </row>
    <row r="2730" spans="1:2">
      <c r="A2730" s="4">
        <v>2725</v>
      </c>
      <c r="B2730" s="6" t="str">
        <f>"00423797"</f>
        <v>00423797</v>
      </c>
    </row>
    <row r="2731" spans="1:2">
      <c r="A2731" s="4">
        <v>2726</v>
      </c>
      <c r="B2731" s="6" t="str">
        <f>"00423873"</f>
        <v>00423873</v>
      </c>
    </row>
    <row r="2732" spans="1:2">
      <c r="A2732" s="4">
        <v>2727</v>
      </c>
      <c r="B2732" s="6" t="str">
        <f>"00423904"</f>
        <v>00423904</v>
      </c>
    </row>
    <row r="2733" spans="1:2">
      <c r="A2733" s="4">
        <v>2728</v>
      </c>
      <c r="B2733" s="6" t="str">
        <f>"00423944"</f>
        <v>00423944</v>
      </c>
    </row>
    <row r="2734" spans="1:2">
      <c r="A2734" s="4">
        <v>2729</v>
      </c>
      <c r="B2734" s="6" t="str">
        <f>"00424179"</f>
        <v>00424179</v>
      </c>
    </row>
    <row r="2735" spans="1:2">
      <c r="A2735" s="4">
        <v>2730</v>
      </c>
      <c r="B2735" s="6" t="str">
        <f>"00424322"</f>
        <v>00424322</v>
      </c>
    </row>
    <row r="2736" spans="1:2">
      <c r="A2736" s="4">
        <v>2731</v>
      </c>
      <c r="B2736" s="6" t="str">
        <f>"00424689"</f>
        <v>00424689</v>
      </c>
    </row>
    <row r="2737" spans="1:2">
      <c r="A2737" s="4">
        <v>2732</v>
      </c>
      <c r="B2737" s="6" t="str">
        <f>"00425639"</f>
        <v>00425639</v>
      </c>
    </row>
    <row r="2738" spans="1:2">
      <c r="A2738" s="4">
        <v>2733</v>
      </c>
      <c r="B2738" s="6" t="str">
        <f>"00425799"</f>
        <v>00425799</v>
      </c>
    </row>
    <row r="2739" spans="1:2">
      <c r="A2739" s="4">
        <v>2734</v>
      </c>
      <c r="B2739" s="6" t="str">
        <f>"00426950"</f>
        <v>00426950</v>
      </c>
    </row>
    <row r="2740" spans="1:2">
      <c r="A2740" s="4">
        <v>2735</v>
      </c>
      <c r="B2740" s="6" t="str">
        <f>"00427349"</f>
        <v>00427349</v>
      </c>
    </row>
    <row r="2741" spans="1:2">
      <c r="A2741" s="4">
        <v>2736</v>
      </c>
      <c r="B2741" s="6" t="str">
        <f>"00428537"</f>
        <v>00428537</v>
      </c>
    </row>
    <row r="2742" spans="1:2">
      <c r="A2742" s="4">
        <v>2737</v>
      </c>
      <c r="B2742" s="6" t="str">
        <f>"00428837"</f>
        <v>00428837</v>
      </c>
    </row>
    <row r="2743" spans="1:2">
      <c r="A2743" s="4">
        <v>2738</v>
      </c>
      <c r="B2743" s="6" t="str">
        <f>"00429378"</f>
        <v>00429378</v>
      </c>
    </row>
    <row r="2744" spans="1:2">
      <c r="A2744" s="4">
        <v>2739</v>
      </c>
      <c r="B2744" s="6" t="str">
        <f>"00429688"</f>
        <v>00429688</v>
      </c>
    </row>
    <row r="2745" spans="1:2">
      <c r="A2745" s="4">
        <v>2740</v>
      </c>
      <c r="B2745" s="6" t="str">
        <f>"00429711"</f>
        <v>00429711</v>
      </c>
    </row>
    <row r="2746" spans="1:2">
      <c r="A2746" s="4">
        <v>2741</v>
      </c>
      <c r="B2746" s="6" t="str">
        <f>"00429740"</f>
        <v>00429740</v>
      </c>
    </row>
    <row r="2747" spans="1:2">
      <c r="A2747" s="4">
        <v>2742</v>
      </c>
      <c r="B2747" s="6" t="str">
        <f>"00429871"</f>
        <v>00429871</v>
      </c>
    </row>
    <row r="2748" spans="1:2">
      <c r="A2748" s="4">
        <v>2743</v>
      </c>
      <c r="B2748" s="6" t="str">
        <f>"00430040"</f>
        <v>00430040</v>
      </c>
    </row>
    <row r="2749" spans="1:2">
      <c r="A2749" s="4">
        <v>2744</v>
      </c>
      <c r="B2749" s="6" t="str">
        <f>"00430212"</f>
        <v>00430212</v>
      </c>
    </row>
    <row r="2750" spans="1:2">
      <c r="A2750" s="4">
        <v>2745</v>
      </c>
      <c r="B2750" s="6" t="str">
        <f>"00430388"</f>
        <v>00430388</v>
      </c>
    </row>
    <row r="2751" spans="1:2">
      <c r="A2751" s="4">
        <v>2746</v>
      </c>
      <c r="B2751" s="6" t="str">
        <f>"00430563"</f>
        <v>00430563</v>
      </c>
    </row>
    <row r="2752" spans="1:2">
      <c r="A2752" s="4">
        <v>2747</v>
      </c>
      <c r="B2752" s="6" t="str">
        <f>"00431757"</f>
        <v>00431757</v>
      </c>
    </row>
    <row r="2753" spans="1:2">
      <c r="A2753" s="4">
        <v>2748</v>
      </c>
      <c r="B2753" s="6" t="str">
        <f>"00432104"</f>
        <v>00432104</v>
      </c>
    </row>
    <row r="2754" spans="1:2">
      <c r="A2754" s="4">
        <v>2749</v>
      </c>
      <c r="B2754" s="6" t="str">
        <f>"00432181"</f>
        <v>00432181</v>
      </c>
    </row>
    <row r="2755" spans="1:2">
      <c r="A2755" s="4">
        <v>2750</v>
      </c>
      <c r="B2755" s="6" t="str">
        <f>"00432604"</f>
        <v>00432604</v>
      </c>
    </row>
    <row r="2756" spans="1:2">
      <c r="A2756" s="4">
        <v>2751</v>
      </c>
      <c r="B2756" s="6" t="str">
        <f>"00432957"</f>
        <v>00432957</v>
      </c>
    </row>
    <row r="2757" spans="1:2">
      <c r="A2757" s="4">
        <v>2752</v>
      </c>
      <c r="B2757" s="6" t="str">
        <f>"00432967"</f>
        <v>00432967</v>
      </c>
    </row>
    <row r="2758" spans="1:2">
      <c r="A2758" s="4">
        <v>2753</v>
      </c>
      <c r="B2758" s="6" t="str">
        <f>"00432996"</f>
        <v>00432996</v>
      </c>
    </row>
    <row r="2759" spans="1:2">
      <c r="A2759" s="4">
        <v>2754</v>
      </c>
      <c r="B2759" s="6" t="str">
        <f>"00433342"</f>
        <v>00433342</v>
      </c>
    </row>
    <row r="2760" spans="1:2">
      <c r="A2760" s="4">
        <v>2755</v>
      </c>
      <c r="B2760" s="6" t="str">
        <f>"00433604"</f>
        <v>00433604</v>
      </c>
    </row>
    <row r="2761" spans="1:2">
      <c r="A2761" s="4">
        <v>2756</v>
      </c>
      <c r="B2761" s="6" t="str">
        <f>"00434389"</f>
        <v>00434389</v>
      </c>
    </row>
    <row r="2762" spans="1:2">
      <c r="A2762" s="4">
        <v>2757</v>
      </c>
      <c r="B2762" s="6" t="str">
        <f>"00434877"</f>
        <v>00434877</v>
      </c>
    </row>
    <row r="2763" spans="1:2">
      <c r="A2763" s="4">
        <v>2758</v>
      </c>
      <c r="B2763" s="6" t="str">
        <f>"00434947"</f>
        <v>00434947</v>
      </c>
    </row>
    <row r="2764" spans="1:2">
      <c r="A2764" s="4">
        <v>2759</v>
      </c>
      <c r="B2764" s="6" t="str">
        <f>"00434948"</f>
        <v>00434948</v>
      </c>
    </row>
    <row r="2765" spans="1:2">
      <c r="A2765" s="4">
        <v>2760</v>
      </c>
      <c r="B2765" s="6" t="str">
        <f>"00435270"</f>
        <v>00435270</v>
      </c>
    </row>
    <row r="2766" spans="1:2">
      <c r="A2766" s="4">
        <v>2761</v>
      </c>
      <c r="B2766" s="6" t="str">
        <f>"00435885"</f>
        <v>00435885</v>
      </c>
    </row>
    <row r="2767" spans="1:2">
      <c r="A2767" s="4">
        <v>2762</v>
      </c>
      <c r="B2767" s="6" t="str">
        <f>"00436079"</f>
        <v>00436079</v>
      </c>
    </row>
    <row r="2768" spans="1:2">
      <c r="A2768" s="4">
        <v>2763</v>
      </c>
      <c r="B2768" s="6" t="str">
        <f>"00436130"</f>
        <v>00436130</v>
      </c>
    </row>
    <row r="2769" spans="1:2">
      <c r="A2769" s="4">
        <v>2764</v>
      </c>
      <c r="B2769" s="6" t="str">
        <f>"00436317"</f>
        <v>00436317</v>
      </c>
    </row>
    <row r="2770" spans="1:2">
      <c r="A2770" s="4">
        <v>2765</v>
      </c>
      <c r="B2770" s="6" t="str">
        <f>"00436555"</f>
        <v>00436555</v>
      </c>
    </row>
    <row r="2771" spans="1:2">
      <c r="A2771" s="4">
        <v>2766</v>
      </c>
      <c r="B2771" s="6" t="str">
        <f>"00436611"</f>
        <v>00436611</v>
      </c>
    </row>
    <row r="2772" spans="1:2">
      <c r="A2772" s="4">
        <v>2767</v>
      </c>
      <c r="B2772" s="6" t="str">
        <f>"00436800"</f>
        <v>00436800</v>
      </c>
    </row>
    <row r="2773" spans="1:2">
      <c r="A2773" s="4">
        <v>2768</v>
      </c>
      <c r="B2773" s="6" t="str">
        <f>"00437094"</f>
        <v>00437094</v>
      </c>
    </row>
    <row r="2774" spans="1:2">
      <c r="A2774" s="4">
        <v>2769</v>
      </c>
      <c r="B2774" s="6" t="str">
        <f>"00437103"</f>
        <v>00437103</v>
      </c>
    </row>
    <row r="2775" spans="1:2">
      <c r="A2775" s="4">
        <v>2770</v>
      </c>
      <c r="B2775" s="6" t="str">
        <f>"00437528"</f>
        <v>00437528</v>
      </c>
    </row>
    <row r="2776" spans="1:2">
      <c r="A2776" s="4">
        <v>2771</v>
      </c>
      <c r="B2776" s="6" t="str">
        <f>"00437627"</f>
        <v>00437627</v>
      </c>
    </row>
    <row r="2777" spans="1:2">
      <c r="A2777" s="4">
        <v>2772</v>
      </c>
      <c r="B2777" s="6" t="str">
        <f>"00437829"</f>
        <v>00437829</v>
      </c>
    </row>
    <row r="2778" spans="1:2">
      <c r="A2778" s="4">
        <v>2773</v>
      </c>
      <c r="B2778" s="6" t="str">
        <f>"00437935"</f>
        <v>00437935</v>
      </c>
    </row>
    <row r="2779" spans="1:2">
      <c r="A2779" s="4">
        <v>2774</v>
      </c>
      <c r="B2779" s="6" t="str">
        <f>"00438178"</f>
        <v>00438178</v>
      </c>
    </row>
    <row r="2780" spans="1:2">
      <c r="A2780" s="4">
        <v>2775</v>
      </c>
      <c r="B2780" s="6" t="str">
        <f>"00438349"</f>
        <v>00438349</v>
      </c>
    </row>
    <row r="2781" spans="1:2">
      <c r="A2781" s="4">
        <v>2776</v>
      </c>
      <c r="B2781" s="6" t="str">
        <f>"00438442"</f>
        <v>00438442</v>
      </c>
    </row>
    <row r="2782" spans="1:2">
      <c r="A2782" s="4">
        <v>2777</v>
      </c>
      <c r="B2782" s="6" t="str">
        <f>"00438631"</f>
        <v>00438631</v>
      </c>
    </row>
    <row r="2783" spans="1:2">
      <c r="A2783" s="4">
        <v>2778</v>
      </c>
      <c r="B2783" s="6" t="str">
        <f>"00439006"</f>
        <v>00439006</v>
      </c>
    </row>
    <row r="2784" spans="1:2">
      <c r="A2784" s="4">
        <v>2779</v>
      </c>
      <c r="B2784" s="6" t="str">
        <f>"00439171"</f>
        <v>00439171</v>
      </c>
    </row>
    <row r="2785" spans="1:2">
      <c r="A2785" s="4">
        <v>2780</v>
      </c>
      <c r="B2785" s="6" t="str">
        <f>"00439352"</f>
        <v>00439352</v>
      </c>
    </row>
    <row r="2786" spans="1:2">
      <c r="A2786" s="4">
        <v>2781</v>
      </c>
      <c r="B2786" s="6" t="str">
        <f>"00439439"</f>
        <v>00439439</v>
      </c>
    </row>
    <row r="2787" spans="1:2">
      <c r="A2787" s="4">
        <v>2782</v>
      </c>
      <c r="B2787" s="6" t="str">
        <f>"00439704"</f>
        <v>00439704</v>
      </c>
    </row>
    <row r="2788" spans="1:2">
      <c r="A2788" s="4">
        <v>2783</v>
      </c>
      <c r="B2788" s="6" t="str">
        <f>"00439857"</f>
        <v>00439857</v>
      </c>
    </row>
    <row r="2789" spans="1:2">
      <c r="A2789" s="4">
        <v>2784</v>
      </c>
      <c r="B2789" s="6" t="str">
        <f>"00439896"</f>
        <v>00439896</v>
      </c>
    </row>
    <row r="2790" spans="1:2">
      <c r="A2790" s="4">
        <v>2785</v>
      </c>
      <c r="B2790" s="6" t="str">
        <f>"00440065"</f>
        <v>00440065</v>
      </c>
    </row>
    <row r="2791" spans="1:2">
      <c r="A2791" s="4">
        <v>2786</v>
      </c>
      <c r="B2791" s="6" t="str">
        <f>"00440321"</f>
        <v>00440321</v>
      </c>
    </row>
    <row r="2792" spans="1:2">
      <c r="A2792" s="4">
        <v>2787</v>
      </c>
      <c r="B2792" s="6" t="str">
        <f>"00440441"</f>
        <v>00440441</v>
      </c>
    </row>
    <row r="2793" spans="1:2">
      <c r="A2793" s="4">
        <v>2788</v>
      </c>
      <c r="B2793" s="6" t="str">
        <f>"00441132"</f>
        <v>00441132</v>
      </c>
    </row>
    <row r="2794" spans="1:2">
      <c r="A2794" s="4">
        <v>2789</v>
      </c>
      <c r="B2794" s="6" t="str">
        <f>"00441485"</f>
        <v>00441485</v>
      </c>
    </row>
    <row r="2795" spans="1:2">
      <c r="A2795" s="4">
        <v>2790</v>
      </c>
      <c r="B2795" s="6" t="str">
        <f>"00441498"</f>
        <v>00441498</v>
      </c>
    </row>
    <row r="2796" spans="1:2">
      <c r="A2796" s="4">
        <v>2791</v>
      </c>
      <c r="B2796" s="6" t="str">
        <f>"00441536"</f>
        <v>00441536</v>
      </c>
    </row>
    <row r="2797" spans="1:2">
      <c r="A2797" s="4">
        <v>2792</v>
      </c>
      <c r="B2797" s="6" t="str">
        <f>"00442604"</f>
        <v>00442604</v>
      </c>
    </row>
    <row r="2798" spans="1:2">
      <c r="A2798" s="4">
        <v>2793</v>
      </c>
      <c r="B2798" s="6" t="str">
        <f>"00443698"</f>
        <v>00443698</v>
      </c>
    </row>
    <row r="2799" spans="1:2">
      <c r="A2799" s="4">
        <v>2794</v>
      </c>
      <c r="B2799" s="6" t="str">
        <f>"00443823"</f>
        <v>00443823</v>
      </c>
    </row>
    <row r="2800" spans="1:2">
      <c r="A2800" s="4">
        <v>2795</v>
      </c>
      <c r="B2800" s="6" t="str">
        <f>"00444078"</f>
        <v>00444078</v>
      </c>
    </row>
    <row r="2801" spans="1:2">
      <c r="A2801" s="4">
        <v>2796</v>
      </c>
      <c r="B2801" s="6" t="str">
        <f>"00444101"</f>
        <v>00444101</v>
      </c>
    </row>
    <row r="2802" spans="1:2">
      <c r="A2802" s="4">
        <v>2797</v>
      </c>
      <c r="B2802" s="6" t="str">
        <f>"00444458"</f>
        <v>00444458</v>
      </c>
    </row>
    <row r="2803" spans="1:2">
      <c r="A2803" s="4">
        <v>2798</v>
      </c>
      <c r="B2803" s="6" t="str">
        <f>"00444748"</f>
        <v>00444748</v>
      </c>
    </row>
    <row r="2804" spans="1:2">
      <c r="A2804" s="4">
        <v>2799</v>
      </c>
      <c r="B2804" s="6" t="str">
        <f>"00444840"</f>
        <v>00444840</v>
      </c>
    </row>
    <row r="2805" spans="1:2">
      <c r="A2805" s="4">
        <v>2800</v>
      </c>
      <c r="B2805" s="6" t="str">
        <f>"00444905"</f>
        <v>00444905</v>
      </c>
    </row>
    <row r="2806" spans="1:2">
      <c r="A2806" s="4">
        <v>2801</v>
      </c>
      <c r="B2806" s="6" t="str">
        <f>"00445055"</f>
        <v>00445055</v>
      </c>
    </row>
    <row r="2807" spans="1:2">
      <c r="A2807" s="4">
        <v>2802</v>
      </c>
      <c r="B2807" s="6" t="str">
        <f>"00445248"</f>
        <v>00445248</v>
      </c>
    </row>
    <row r="2808" spans="1:2">
      <c r="A2808" s="4">
        <v>2803</v>
      </c>
      <c r="B2808" s="6" t="str">
        <f>"00446091"</f>
        <v>00446091</v>
      </c>
    </row>
    <row r="2809" spans="1:2">
      <c r="A2809" s="4">
        <v>2804</v>
      </c>
      <c r="B2809" s="6" t="str">
        <f>"00446193"</f>
        <v>00446193</v>
      </c>
    </row>
    <row r="2810" spans="1:2">
      <c r="A2810" s="4">
        <v>2805</v>
      </c>
      <c r="B2810" s="6" t="str">
        <f>"00446570"</f>
        <v>00446570</v>
      </c>
    </row>
    <row r="2811" spans="1:2">
      <c r="A2811" s="4">
        <v>2806</v>
      </c>
      <c r="B2811" s="6" t="str">
        <f>"00447217"</f>
        <v>00447217</v>
      </c>
    </row>
    <row r="2812" spans="1:2">
      <c r="A2812" s="4">
        <v>2807</v>
      </c>
      <c r="B2812" s="6" t="str">
        <f>"00447418"</f>
        <v>00447418</v>
      </c>
    </row>
    <row r="2813" spans="1:2">
      <c r="A2813" s="4">
        <v>2808</v>
      </c>
      <c r="B2813" s="6" t="str">
        <f>"00447460"</f>
        <v>00447460</v>
      </c>
    </row>
    <row r="2814" spans="1:2">
      <c r="A2814" s="4">
        <v>2809</v>
      </c>
      <c r="B2814" s="6" t="str">
        <f>"00447586"</f>
        <v>00447586</v>
      </c>
    </row>
    <row r="2815" spans="1:2">
      <c r="A2815" s="4">
        <v>2810</v>
      </c>
      <c r="B2815" s="6" t="str">
        <f>"00447638"</f>
        <v>00447638</v>
      </c>
    </row>
    <row r="2816" spans="1:2">
      <c r="A2816" s="4">
        <v>2811</v>
      </c>
      <c r="B2816" s="6" t="str">
        <f>"00448175"</f>
        <v>00448175</v>
      </c>
    </row>
    <row r="2817" spans="1:2">
      <c r="A2817" s="4">
        <v>2812</v>
      </c>
      <c r="B2817" s="6" t="str">
        <f>"00448484"</f>
        <v>00448484</v>
      </c>
    </row>
    <row r="2818" spans="1:2">
      <c r="A2818" s="4">
        <v>2813</v>
      </c>
      <c r="B2818" s="6" t="str">
        <f>"00448598"</f>
        <v>00448598</v>
      </c>
    </row>
    <row r="2819" spans="1:2">
      <c r="A2819" s="4">
        <v>2814</v>
      </c>
      <c r="B2819" s="6" t="str">
        <f>"00449117"</f>
        <v>00449117</v>
      </c>
    </row>
    <row r="2820" spans="1:2">
      <c r="A2820" s="4">
        <v>2815</v>
      </c>
      <c r="B2820" s="6" t="str">
        <f>"00449358"</f>
        <v>00449358</v>
      </c>
    </row>
    <row r="2821" spans="1:2">
      <c r="A2821" s="4">
        <v>2816</v>
      </c>
      <c r="B2821" s="6" t="str">
        <f>"00449648"</f>
        <v>00449648</v>
      </c>
    </row>
    <row r="2822" spans="1:2">
      <c r="A2822" s="4">
        <v>2817</v>
      </c>
      <c r="B2822" s="6" t="str">
        <f>"00449811"</f>
        <v>00449811</v>
      </c>
    </row>
    <row r="2823" spans="1:2">
      <c r="A2823" s="4">
        <v>2818</v>
      </c>
      <c r="B2823" s="6" t="str">
        <f>"00449918"</f>
        <v>00449918</v>
      </c>
    </row>
    <row r="2824" spans="1:2">
      <c r="A2824" s="4">
        <v>2819</v>
      </c>
      <c r="B2824" s="6" t="str">
        <f>"00450683"</f>
        <v>00450683</v>
      </c>
    </row>
    <row r="2825" spans="1:2">
      <c r="A2825" s="4">
        <v>2820</v>
      </c>
      <c r="B2825" s="6" t="str">
        <f>"00451113"</f>
        <v>00451113</v>
      </c>
    </row>
    <row r="2826" spans="1:2">
      <c r="A2826" s="4">
        <v>2821</v>
      </c>
      <c r="B2826" s="6" t="str">
        <f>"00451126"</f>
        <v>00451126</v>
      </c>
    </row>
    <row r="2827" spans="1:2">
      <c r="A2827" s="4">
        <v>2822</v>
      </c>
      <c r="B2827" s="6" t="str">
        <f>"00451166"</f>
        <v>00451166</v>
      </c>
    </row>
    <row r="2828" spans="1:2">
      <c r="A2828" s="4">
        <v>2823</v>
      </c>
      <c r="B2828" s="6" t="str">
        <f>"00452085"</f>
        <v>00452085</v>
      </c>
    </row>
    <row r="2829" spans="1:2">
      <c r="A2829" s="4">
        <v>2824</v>
      </c>
      <c r="B2829" s="6" t="str">
        <f>"00452481"</f>
        <v>00452481</v>
      </c>
    </row>
    <row r="2830" spans="1:2">
      <c r="A2830" s="4">
        <v>2825</v>
      </c>
      <c r="B2830" s="6" t="str">
        <f>"00452591"</f>
        <v>00452591</v>
      </c>
    </row>
    <row r="2831" spans="1:2">
      <c r="A2831" s="4">
        <v>2826</v>
      </c>
      <c r="B2831" s="6" t="str">
        <f>"00452800"</f>
        <v>00452800</v>
      </c>
    </row>
    <row r="2832" spans="1:2">
      <c r="A2832" s="4">
        <v>2827</v>
      </c>
      <c r="B2832" s="6" t="str">
        <f>"00452813"</f>
        <v>00452813</v>
      </c>
    </row>
    <row r="2833" spans="1:2">
      <c r="A2833" s="4">
        <v>2828</v>
      </c>
      <c r="B2833" s="6" t="str">
        <f>"00453020"</f>
        <v>00453020</v>
      </c>
    </row>
    <row r="2834" spans="1:2">
      <c r="A2834" s="4">
        <v>2829</v>
      </c>
      <c r="B2834" s="6" t="str">
        <f>"00453383"</f>
        <v>00453383</v>
      </c>
    </row>
    <row r="2835" spans="1:2">
      <c r="A2835" s="4">
        <v>2830</v>
      </c>
      <c r="B2835" s="6" t="str">
        <f>"00454493"</f>
        <v>00454493</v>
      </c>
    </row>
    <row r="2836" spans="1:2">
      <c r="A2836" s="4">
        <v>2831</v>
      </c>
      <c r="B2836" s="6" t="str">
        <f>"00455190"</f>
        <v>00455190</v>
      </c>
    </row>
    <row r="2837" spans="1:2">
      <c r="A2837" s="4">
        <v>2832</v>
      </c>
      <c r="B2837" s="6" t="str">
        <f>"00455693"</f>
        <v>00455693</v>
      </c>
    </row>
    <row r="2838" spans="1:2">
      <c r="A2838" s="4">
        <v>2833</v>
      </c>
      <c r="B2838" s="6" t="str">
        <f>"00455857"</f>
        <v>00455857</v>
      </c>
    </row>
    <row r="2839" spans="1:2">
      <c r="A2839" s="4">
        <v>2834</v>
      </c>
      <c r="B2839" s="6" t="str">
        <f>"00456076"</f>
        <v>00456076</v>
      </c>
    </row>
    <row r="2840" spans="1:2">
      <c r="A2840" s="4">
        <v>2835</v>
      </c>
      <c r="B2840" s="6" t="str">
        <f>"00456276"</f>
        <v>00456276</v>
      </c>
    </row>
    <row r="2841" spans="1:2">
      <c r="A2841" s="4">
        <v>2836</v>
      </c>
      <c r="B2841" s="6" t="str">
        <f>"00456789"</f>
        <v>00456789</v>
      </c>
    </row>
    <row r="2842" spans="1:2">
      <c r="A2842" s="4">
        <v>2837</v>
      </c>
      <c r="B2842" s="6" t="str">
        <f>"00457048"</f>
        <v>00457048</v>
      </c>
    </row>
    <row r="2843" spans="1:2">
      <c r="A2843" s="4">
        <v>2838</v>
      </c>
      <c r="B2843" s="6" t="str">
        <f>"00457762"</f>
        <v>00457762</v>
      </c>
    </row>
    <row r="2844" spans="1:2">
      <c r="A2844" s="4">
        <v>2839</v>
      </c>
      <c r="B2844" s="6" t="str">
        <f>"00457986"</f>
        <v>00457986</v>
      </c>
    </row>
    <row r="2845" spans="1:2">
      <c r="A2845" s="4">
        <v>2840</v>
      </c>
      <c r="B2845" s="6" t="str">
        <f>"00458084"</f>
        <v>00458084</v>
      </c>
    </row>
    <row r="2846" spans="1:2">
      <c r="A2846" s="4">
        <v>2841</v>
      </c>
      <c r="B2846" s="6" t="str">
        <f>"00458539"</f>
        <v>00458539</v>
      </c>
    </row>
    <row r="2847" spans="1:2">
      <c r="A2847" s="4">
        <v>2842</v>
      </c>
      <c r="B2847" s="6" t="str">
        <f>"00458587"</f>
        <v>00458587</v>
      </c>
    </row>
    <row r="2848" spans="1:2">
      <c r="A2848" s="4">
        <v>2843</v>
      </c>
      <c r="B2848" s="6" t="str">
        <f>"00458704"</f>
        <v>00458704</v>
      </c>
    </row>
    <row r="2849" spans="1:2">
      <c r="A2849" s="4">
        <v>2844</v>
      </c>
      <c r="B2849" s="6" t="str">
        <f>"00458908"</f>
        <v>00458908</v>
      </c>
    </row>
    <row r="2850" spans="1:2">
      <c r="A2850" s="4">
        <v>2845</v>
      </c>
      <c r="B2850" s="6" t="str">
        <f>"00459000"</f>
        <v>00459000</v>
      </c>
    </row>
    <row r="2851" spans="1:2">
      <c r="A2851" s="4">
        <v>2846</v>
      </c>
      <c r="B2851" s="6" t="str">
        <f>"00459057"</f>
        <v>00459057</v>
      </c>
    </row>
    <row r="2852" spans="1:2">
      <c r="A2852" s="4">
        <v>2847</v>
      </c>
      <c r="B2852" s="6" t="str">
        <f>"00459283"</f>
        <v>00459283</v>
      </c>
    </row>
    <row r="2853" spans="1:2">
      <c r="A2853" s="4">
        <v>2848</v>
      </c>
      <c r="B2853" s="6" t="str">
        <f>"00459335"</f>
        <v>00459335</v>
      </c>
    </row>
    <row r="2854" spans="1:2">
      <c r="A2854" s="4">
        <v>2849</v>
      </c>
      <c r="B2854" s="6" t="str">
        <f>"00459542"</f>
        <v>00459542</v>
      </c>
    </row>
    <row r="2855" spans="1:2">
      <c r="A2855" s="4">
        <v>2850</v>
      </c>
      <c r="B2855" s="6" t="str">
        <f>"00459879"</f>
        <v>00459879</v>
      </c>
    </row>
    <row r="2856" spans="1:2">
      <c r="A2856" s="4">
        <v>2851</v>
      </c>
      <c r="B2856" s="6" t="str">
        <f>"00460094"</f>
        <v>00460094</v>
      </c>
    </row>
    <row r="2857" spans="1:2">
      <c r="A2857" s="4">
        <v>2852</v>
      </c>
      <c r="B2857" s="6" t="str">
        <f>"00460167"</f>
        <v>00460167</v>
      </c>
    </row>
    <row r="2858" spans="1:2">
      <c r="A2858" s="4">
        <v>2853</v>
      </c>
      <c r="B2858" s="6" t="str">
        <f>"00461048"</f>
        <v>00461048</v>
      </c>
    </row>
    <row r="2859" spans="1:2">
      <c r="A2859" s="4">
        <v>2854</v>
      </c>
      <c r="B2859" s="6" t="str">
        <f>"00461612"</f>
        <v>00461612</v>
      </c>
    </row>
    <row r="2860" spans="1:2">
      <c r="A2860" s="4">
        <v>2855</v>
      </c>
      <c r="B2860" s="6" t="str">
        <f>"00461791"</f>
        <v>00461791</v>
      </c>
    </row>
    <row r="2861" spans="1:2">
      <c r="A2861" s="4">
        <v>2856</v>
      </c>
      <c r="B2861" s="6" t="str">
        <f>"00462480"</f>
        <v>00462480</v>
      </c>
    </row>
    <row r="2862" spans="1:2">
      <c r="A2862" s="4">
        <v>2857</v>
      </c>
      <c r="B2862" s="6" t="str">
        <f>"00462569"</f>
        <v>00462569</v>
      </c>
    </row>
    <row r="2863" spans="1:2">
      <c r="A2863" s="4">
        <v>2858</v>
      </c>
      <c r="B2863" s="6" t="str">
        <f>"00462795"</f>
        <v>00462795</v>
      </c>
    </row>
    <row r="2864" spans="1:2">
      <c r="A2864" s="4">
        <v>2859</v>
      </c>
      <c r="B2864" s="6" t="str">
        <f>"00462873"</f>
        <v>00462873</v>
      </c>
    </row>
    <row r="2865" spans="1:2">
      <c r="A2865" s="4">
        <v>2860</v>
      </c>
      <c r="B2865" s="6" t="str">
        <f>"00463183"</f>
        <v>00463183</v>
      </c>
    </row>
    <row r="2866" spans="1:2">
      <c r="A2866" s="4">
        <v>2861</v>
      </c>
      <c r="B2866" s="6" t="str">
        <f>"00463247"</f>
        <v>00463247</v>
      </c>
    </row>
    <row r="2867" spans="1:2">
      <c r="A2867" s="4">
        <v>2862</v>
      </c>
      <c r="B2867" s="6" t="str">
        <f>"00463427"</f>
        <v>00463427</v>
      </c>
    </row>
    <row r="2868" spans="1:2">
      <c r="A2868" s="4">
        <v>2863</v>
      </c>
      <c r="B2868" s="6" t="str">
        <f>"00463440"</f>
        <v>00463440</v>
      </c>
    </row>
    <row r="2869" spans="1:2">
      <c r="A2869" s="4">
        <v>2864</v>
      </c>
      <c r="B2869" s="6" t="str">
        <f>"00463900"</f>
        <v>00463900</v>
      </c>
    </row>
    <row r="2870" spans="1:2">
      <c r="A2870" s="4">
        <v>2865</v>
      </c>
      <c r="B2870" s="6" t="str">
        <f>"00464121"</f>
        <v>00464121</v>
      </c>
    </row>
    <row r="2871" spans="1:2">
      <c r="A2871" s="4">
        <v>2866</v>
      </c>
      <c r="B2871" s="6" t="str">
        <f>"00464239"</f>
        <v>00464239</v>
      </c>
    </row>
    <row r="2872" spans="1:2">
      <c r="A2872" s="4">
        <v>2867</v>
      </c>
      <c r="B2872" s="6" t="str">
        <f>"00464270"</f>
        <v>00464270</v>
      </c>
    </row>
    <row r="2873" spans="1:2">
      <c r="A2873" s="4">
        <v>2868</v>
      </c>
      <c r="B2873" s="6" t="str">
        <f>"00464379"</f>
        <v>00464379</v>
      </c>
    </row>
    <row r="2874" spans="1:2">
      <c r="A2874" s="4">
        <v>2869</v>
      </c>
      <c r="B2874" s="6" t="str">
        <f>"00464456"</f>
        <v>00464456</v>
      </c>
    </row>
    <row r="2875" spans="1:2">
      <c r="A2875" s="4">
        <v>2870</v>
      </c>
      <c r="B2875" s="6" t="str">
        <f>"00464892"</f>
        <v>00464892</v>
      </c>
    </row>
    <row r="2876" spans="1:2">
      <c r="A2876" s="4">
        <v>2871</v>
      </c>
      <c r="B2876" s="6" t="str">
        <f>"00465217"</f>
        <v>00465217</v>
      </c>
    </row>
    <row r="2877" spans="1:2">
      <c r="A2877" s="4">
        <v>2872</v>
      </c>
      <c r="B2877" s="6" t="str">
        <f>"00465600"</f>
        <v>00465600</v>
      </c>
    </row>
    <row r="2878" spans="1:2">
      <c r="A2878" s="4">
        <v>2873</v>
      </c>
      <c r="B2878" s="6" t="str">
        <f>"00465816"</f>
        <v>00465816</v>
      </c>
    </row>
    <row r="2879" spans="1:2">
      <c r="A2879" s="4">
        <v>2874</v>
      </c>
      <c r="B2879" s="6" t="str">
        <f>"00466079"</f>
        <v>00466079</v>
      </c>
    </row>
    <row r="2880" spans="1:2">
      <c r="A2880" s="4">
        <v>2875</v>
      </c>
      <c r="B2880" s="6" t="str">
        <f>"00466493"</f>
        <v>00466493</v>
      </c>
    </row>
    <row r="2881" spans="1:2">
      <c r="A2881" s="4">
        <v>2876</v>
      </c>
      <c r="B2881" s="6" t="str">
        <f>"00466785"</f>
        <v>00466785</v>
      </c>
    </row>
    <row r="2882" spans="1:2">
      <c r="A2882" s="4">
        <v>2877</v>
      </c>
      <c r="B2882" s="6" t="str">
        <f>"00468038"</f>
        <v>00468038</v>
      </c>
    </row>
    <row r="2883" spans="1:2">
      <c r="A2883" s="4">
        <v>2878</v>
      </c>
      <c r="B2883" s="6" t="str">
        <f>"00468380"</f>
        <v>00468380</v>
      </c>
    </row>
    <row r="2884" spans="1:2">
      <c r="A2884" s="4">
        <v>2879</v>
      </c>
      <c r="B2884" s="6" t="str">
        <f>"00468466"</f>
        <v>00468466</v>
      </c>
    </row>
    <row r="2885" spans="1:2">
      <c r="A2885" s="4">
        <v>2880</v>
      </c>
      <c r="B2885" s="6" t="str">
        <f>"00468574"</f>
        <v>00468574</v>
      </c>
    </row>
    <row r="2886" spans="1:2">
      <c r="A2886" s="4">
        <v>2881</v>
      </c>
      <c r="B2886" s="6" t="str">
        <f>"00468945"</f>
        <v>00468945</v>
      </c>
    </row>
    <row r="2887" spans="1:2">
      <c r="A2887" s="4">
        <v>2882</v>
      </c>
      <c r="B2887" s="6" t="str">
        <f>"00469299"</f>
        <v>00469299</v>
      </c>
    </row>
    <row r="2888" spans="1:2">
      <c r="A2888" s="4">
        <v>2883</v>
      </c>
      <c r="B2888" s="6" t="str">
        <f>"00469370"</f>
        <v>00469370</v>
      </c>
    </row>
    <row r="2889" spans="1:2">
      <c r="A2889" s="4">
        <v>2884</v>
      </c>
      <c r="B2889" s="6" t="str">
        <f>"00469476"</f>
        <v>00469476</v>
      </c>
    </row>
    <row r="2890" spans="1:2">
      <c r="A2890" s="4">
        <v>2885</v>
      </c>
      <c r="B2890" s="6" t="str">
        <f>"00469547"</f>
        <v>00469547</v>
      </c>
    </row>
    <row r="2891" spans="1:2">
      <c r="A2891" s="4">
        <v>2886</v>
      </c>
      <c r="B2891" s="6" t="str">
        <f>"00469585"</f>
        <v>00469585</v>
      </c>
    </row>
    <row r="2892" spans="1:2">
      <c r="A2892" s="4">
        <v>2887</v>
      </c>
      <c r="B2892" s="6" t="str">
        <f>"00469732"</f>
        <v>00469732</v>
      </c>
    </row>
    <row r="2893" spans="1:2">
      <c r="A2893" s="4">
        <v>2888</v>
      </c>
      <c r="B2893" s="6" t="str">
        <f>"00469854"</f>
        <v>00469854</v>
      </c>
    </row>
    <row r="2894" spans="1:2">
      <c r="A2894" s="4">
        <v>2889</v>
      </c>
      <c r="B2894" s="6" t="str">
        <f>"00470362"</f>
        <v>00470362</v>
      </c>
    </row>
    <row r="2895" spans="1:2">
      <c r="A2895" s="4">
        <v>2890</v>
      </c>
      <c r="B2895" s="6" t="str">
        <f>"00470557"</f>
        <v>00470557</v>
      </c>
    </row>
    <row r="2896" spans="1:2">
      <c r="A2896" s="4">
        <v>2891</v>
      </c>
      <c r="B2896" s="6" t="str">
        <f>"00470671"</f>
        <v>00470671</v>
      </c>
    </row>
    <row r="2897" spans="1:2">
      <c r="A2897" s="4">
        <v>2892</v>
      </c>
      <c r="B2897" s="6" t="str">
        <f>"00470682"</f>
        <v>00470682</v>
      </c>
    </row>
    <row r="2898" spans="1:2">
      <c r="A2898" s="4">
        <v>2893</v>
      </c>
      <c r="B2898" s="6" t="str">
        <f>"00470818"</f>
        <v>00470818</v>
      </c>
    </row>
    <row r="2899" spans="1:2">
      <c r="A2899" s="4">
        <v>2894</v>
      </c>
      <c r="B2899" s="6" t="str">
        <f>"00470835"</f>
        <v>00470835</v>
      </c>
    </row>
    <row r="2900" spans="1:2">
      <c r="A2900" s="4">
        <v>2895</v>
      </c>
      <c r="B2900" s="6" t="str">
        <f>"00470902"</f>
        <v>00470902</v>
      </c>
    </row>
    <row r="2901" spans="1:2">
      <c r="A2901" s="4">
        <v>2896</v>
      </c>
      <c r="B2901" s="6" t="str">
        <f>"00471093"</f>
        <v>00471093</v>
      </c>
    </row>
    <row r="2902" spans="1:2">
      <c r="A2902" s="4">
        <v>2897</v>
      </c>
      <c r="B2902" s="6" t="str">
        <f>"00471095"</f>
        <v>00471095</v>
      </c>
    </row>
    <row r="2903" spans="1:2">
      <c r="A2903" s="4">
        <v>2898</v>
      </c>
      <c r="B2903" s="6" t="str">
        <f>"00471098"</f>
        <v>00471098</v>
      </c>
    </row>
    <row r="2904" spans="1:2">
      <c r="A2904" s="4">
        <v>2899</v>
      </c>
      <c r="B2904" s="6" t="str">
        <f>"00471172"</f>
        <v>00471172</v>
      </c>
    </row>
    <row r="2905" spans="1:2">
      <c r="A2905" s="4">
        <v>2900</v>
      </c>
      <c r="B2905" s="6" t="str">
        <f>"00471188"</f>
        <v>00471188</v>
      </c>
    </row>
    <row r="2906" spans="1:2">
      <c r="A2906" s="4">
        <v>2901</v>
      </c>
      <c r="B2906" s="6" t="str">
        <f>"00471261"</f>
        <v>00471261</v>
      </c>
    </row>
    <row r="2907" spans="1:2">
      <c r="A2907" s="4">
        <v>2902</v>
      </c>
      <c r="B2907" s="6" t="str">
        <f>"00471399"</f>
        <v>00471399</v>
      </c>
    </row>
    <row r="2908" spans="1:2">
      <c r="A2908" s="4">
        <v>2903</v>
      </c>
      <c r="B2908" s="6" t="str">
        <f>"00471669"</f>
        <v>00471669</v>
      </c>
    </row>
    <row r="2909" spans="1:2">
      <c r="A2909" s="4">
        <v>2904</v>
      </c>
      <c r="B2909" s="6" t="str">
        <f>"00471891"</f>
        <v>00471891</v>
      </c>
    </row>
    <row r="2910" spans="1:2">
      <c r="A2910" s="4">
        <v>2905</v>
      </c>
      <c r="B2910" s="6" t="str">
        <f>"00472332"</f>
        <v>00472332</v>
      </c>
    </row>
    <row r="2911" spans="1:2">
      <c r="A2911" s="4">
        <v>2906</v>
      </c>
      <c r="B2911" s="6" t="str">
        <f>"00472363"</f>
        <v>00472363</v>
      </c>
    </row>
    <row r="2912" spans="1:2">
      <c r="A2912" s="4">
        <v>2907</v>
      </c>
      <c r="B2912" s="6" t="str">
        <f>"00472443"</f>
        <v>00472443</v>
      </c>
    </row>
    <row r="2913" spans="1:2">
      <c r="A2913" s="4">
        <v>2908</v>
      </c>
      <c r="B2913" s="6" t="str">
        <f>"00472510"</f>
        <v>00472510</v>
      </c>
    </row>
    <row r="2914" spans="1:2">
      <c r="A2914" s="4">
        <v>2909</v>
      </c>
      <c r="B2914" s="6" t="str">
        <f>"00473032"</f>
        <v>00473032</v>
      </c>
    </row>
    <row r="2915" spans="1:2">
      <c r="A2915" s="4">
        <v>2910</v>
      </c>
      <c r="B2915" s="6" t="str">
        <f>"00473233"</f>
        <v>00473233</v>
      </c>
    </row>
    <row r="2916" spans="1:2">
      <c r="A2916" s="4">
        <v>2911</v>
      </c>
      <c r="B2916" s="6" t="str">
        <f>"00473267"</f>
        <v>00473267</v>
      </c>
    </row>
    <row r="2917" spans="1:2">
      <c r="A2917" s="4">
        <v>2912</v>
      </c>
      <c r="B2917" s="6" t="str">
        <f>"00473460"</f>
        <v>00473460</v>
      </c>
    </row>
    <row r="2918" spans="1:2">
      <c r="A2918" s="4">
        <v>2913</v>
      </c>
      <c r="B2918" s="6" t="str">
        <f>"00473756"</f>
        <v>00473756</v>
      </c>
    </row>
    <row r="2919" spans="1:2">
      <c r="A2919" s="4">
        <v>2914</v>
      </c>
      <c r="B2919" s="6" t="str">
        <f>"00473790"</f>
        <v>00473790</v>
      </c>
    </row>
    <row r="2920" spans="1:2">
      <c r="A2920" s="4">
        <v>2915</v>
      </c>
      <c r="B2920" s="6" t="str">
        <f>"00473865"</f>
        <v>00473865</v>
      </c>
    </row>
    <row r="2921" spans="1:2">
      <c r="A2921" s="4">
        <v>2916</v>
      </c>
      <c r="B2921" s="6" t="str">
        <f>"00473950"</f>
        <v>00473950</v>
      </c>
    </row>
    <row r="2922" spans="1:2">
      <c r="A2922" s="4">
        <v>2917</v>
      </c>
      <c r="B2922" s="6" t="str">
        <f>"00474141"</f>
        <v>00474141</v>
      </c>
    </row>
    <row r="2923" spans="1:2">
      <c r="A2923" s="4">
        <v>2918</v>
      </c>
      <c r="B2923" s="6" t="str">
        <f>"00474302"</f>
        <v>00474302</v>
      </c>
    </row>
    <row r="2924" spans="1:2">
      <c r="A2924" s="4">
        <v>2919</v>
      </c>
      <c r="B2924" s="6" t="str">
        <f>"00474380"</f>
        <v>00474380</v>
      </c>
    </row>
    <row r="2925" spans="1:2">
      <c r="A2925" s="4">
        <v>2920</v>
      </c>
      <c r="B2925" s="6" t="str">
        <f>"00474661"</f>
        <v>00474661</v>
      </c>
    </row>
    <row r="2926" spans="1:2">
      <c r="A2926" s="4">
        <v>2921</v>
      </c>
      <c r="B2926" s="6" t="str">
        <f>"00474707"</f>
        <v>00474707</v>
      </c>
    </row>
    <row r="2927" spans="1:2">
      <c r="A2927" s="4">
        <v>2922</v>
      </c>
      <c r="B2927" s="6" t="str">
        <f>"00474778"</f>
        <v>00474778</v>
      </c>
    </row>
    <row r="2928" spans="1:2">
      <c r="A2928" s="4">
        <v>2923</v>
      </c>
      <c r="B2928" s="6" t="str">
        <f>"00475370"</f>
        <v>00475370</v>
      </c>
    </row>
    <row r="2929" spans="1:2">
      <c r="A2929" s="4">
        <v>2924</v>
      </c>
      <c r="B2929" s="6" t="str">
        <f>"00475654"</f>
        <v>00475654</v>
      </c>
    </row>
    <row r="2930" spans="1:2">
      <c r="A2930" s="4">
        <v>2925</v>
      </c>
      <c r="B2930" s="6" t="str">
        <f>"00475769"</f>
        <v>00475769</v>
      </c>
    </row>
    <row r="2931" spans="1:2">
      <c r="A2931" s="4">
        <v>2926</v>
      </c>
      <c r="B2931" s="6" t="str">
        <f>"00475770"</f>
        <v>00475770</v>
      </c>
    </row>
    <row r="2932" spans="1:2">
      <c r="A2932" s="4">
        <v>2927</v>
      </c>
      <c r="B2932" s="6" t="str">
        <f>"00475773"</f>
        <v>00475773</v>
      </c>
    </row>
    <row r="2933" spans="1:2">
      <c r="A2933" s="4">
        <v>2928</v>
      </c>
      <c r="B2933" s="6" t="str">
        <f>"00475824"</f>
        <v>00475824</v>
      </c>
    </row>
    <row r="2934" spans="1:2">
      <c r="A2934" s="4">
        <v>2929</v>
      </c>
      <c r="B2934" s="6" t="str">
        <f>"00475911"</f>
        <v>00475911</v>
      </c>
    </row>
    <row r="2935" spans="1:2">
      <c r="A2935" s="4">
        <v>2930</v>
      </c>
      <c r="B2935" s="6" t="str">
        <f>"00475955"</f>
        <v>00475955</v>
      </c>
    </row>
    <row r="2936" spans="1:2">
      <c r="A2936" s="4">
        <v>2931</v>
      </c>
      <c r="B2936" s="6" t="str">
        <f>"00475987"</f>
        <v>00475987</v>
      </c>
    </row>
    <row r="2937" spans="1:2">
      <c r="A2937" s="4">
        <v>2932</v>
      </c>
      <c r="B2937" s="6" t="str">
        <f>"00476687"</f>
        <v>00476687</v>
      </c>
    </row>
    <row r="2938" spans="1:2">
      <c r="A2938" s="4">
        <v>2933</v>
      </c>
      <c r="B2938" s="6" t="str">
        <f>"00476846"</f>
        <v>00476846</v>
      </c>
    </row>
    <row r="2939" spans="1:2">
      <c r="A2939" s="4">
        <v>2934</v>
      </c>
      <c r="B2939" s="6" t="str">
        <f>"00477173"</f>
        <v>00477173</v>
      </c>
    </row>
    <row r="2940" spans="1:2">
      <c r="A2940" s="4">
        <v>2935</v>
      </c>
      <c r="B2940" s="6" t="str">
        <f>"00477377"</f>
        <v>00477377</v>
      </c>
    </row>
    <row r="2941" spans="1:2">
      <c r="A2941" s="4">
        <v>2936</v>
      </c>
      <c r="B2941" s="6" t="str">
        <f>"00477562"</f>
        <v>00477562</v>
      </c>
    </row>
    <row r="2942" spans="1:2">
      <c r="A2942" s="4">
        <v>2937</v>
      </c>
      <c r="B2942" s="6" t="str">
        <f>"00477749"</f>
        <v>00477749</v>
      </c>
    </row>
    <row r="2943" spans="1:2">
      <c r="A2943" s="4">
        <v>2938</v>
      </c>
      <c r="B2943" s="6" t="str">
        <f>"00477765"</f>
        <v>00477765</v>
      </c>
    </row>
    <row r="2944" spans="1:2">
      <c r="A2944" s="4">
        <v>2939</v>
      </c>
      <c r="B2944" s="6" t="str">
        <f>"00477806"</f>
        <v>00477806</v>
      </c>
    </row>
    <row r="2945" spans="1:2">
      <c r="A2945" s="4">
        <v>2940</v>
      </c>
      <c r="B2945" s="6" t="str">
        <f>"00477913"</f>
        <v>00477913</v>
      </c>
    </row>
    <row r="2946" spans="1:2">
      <c r="A2946" s="4">
        <v>2941</v>
      </c>
      <c r="B2946" s="6" t="str">
        <f>"00478204"</f>
        <v>00478204</v>
      </c>
    </row>
    <row r="2947" spans="1:2">
      <c r="A2947" s="4">
        <v>2942</v>
      </c>
      <c r="B2947" s="6" t="str">
        <f>"00478346"</f>
        <v>00478346</v>
      </c>
    </row>
    <row r="2948" spans="1:2">
      <c r="A2948" s="4">
        <v>2943</v>
      </c>
      <c r="B2948" s="6" t="str">
        <f>"00478387"</f>
        <v>00478387</v>
      </c>
    </row>
    <row r="2949" spans="1:2">
      <c r="A2949" s="4">
        <v>2944</v>
      </c>
      <c r="B2949" s="6" t="str">
        <f>"00478429"</f>
        <v>00478429</v>
      </c>
    </row>
    <row r="2950" spans="1:2">
      <c r="A2950" s="4">
        <v>2945</v>
      </c>
      <c r="B2950" s="6" t="str">
        <f>"00478453"</f>
        <v>00478453</v>
      </c>
    </row>
    <row r="2951" spans="1:2">
      <c r="A2951" s="4">
        <v>2946</v>
      </c>
      <c r="B2951" s="6" t="str">
        <f>"00478957"</f>
        <v>00478957</v>
      </c>
    </row>
    <row r="2952" spans="1:2">
      <c r="A2952" s="4">
        <v>2947</v>
      </c>
      <c r="B2952" s="6" t="str">
        <f>"00479251"</f>
        <v>00479251</v>
      </c>
    </row>
    <row r="2953" spans="1:2">
      <c r="A2953" s="4">
        <v>2948</v>
      </c>
      <c r="B2953" s="6" t="str">
        <f>"00479332"</f>
        <v>00479332</v>
      </c>
    </row>
    <row r="2954" spans="1:2">
      <c r="A2954" s="4">
        <v>2949</v>
      </c>
      <c r="B2954" s="6" t="str">
        <f>"00479530"</f>
        <v>00479530</v>
      </c>
    </row>
    <row r="2955" spans="1:2">
      <c r="A2955" s="4">
        <v>2950</v>
      </c>
      <c r="B2955" s="6" t="str">
        <f>"00479603"</f>
        <v>00479603</v>
      </c>
    </row>
    <row r="2956" spans="1:2">
      <c r="A2956" s="4">
        <v>2951</v>
      </c>
      <c r="B2956" s="6" t="str">
        <f>"00479625"</f>
        <v>00479625</v>
      </c>
    </row>
    <row r="2957" spans="1:2">
      <c r="A2957" s="4">
        <v>2952</v>
      </c>
      <c r="B2957" s="6" t="str">
        <f>"00479793"</f>
        <v>00479793</v>
      </c>
    </row>
    <row r="2958" spans="1:2">
      <c r="A2958" s="4">
        <v>2953</v>
      </c>
      <c r="B2958" s="6" t="str">
        <f>"00479969"</f>
        <v>00479969</v>
      </c>
    </row>
    <row r="2959" spans="1:2">
      <c r="A2959" s="4">
        <v>2954</v>
      </c>
      <c r="B2959" s="6" t="str">
        <f>"00480064"</f>
        <v>00480064</v>
      </c>
    </row>
    <row r="2960" spans="1:2">
      <c r="A2960" s="4">
        <v>2955</v>
      </c>
      <c r="B2960" s="6" t="str">
        <f>"00480235"</f>
        <v>00480235</v>
      </c>
    </row>
    <row r="2961" spans="1:2">
      <c r="A2961" s="4">
        <v>2956</v>
      </c>
      <c r="B2961" s="6" t="str">
        <f>"00480470"</f>
        <v>00480470</v>
      </c>
    </row>
    <row r="2962" spans="1:2">
      <c r="A2962" s="4">
        <v>2957</v>
      </c>
      <c r="B2962" s="6" t="str">
        <f>"00480490"</f>
        <v>00480490</v>
      </c>
    </row>
    <row r="2963" spans="1:2">
      <c r="A2963" s="4">
        <v>2958</v>
      </c>
      <c r="B2963" s="6" t="str">
        <f>"00480571"</f>
        <v>00480571</v>
      </c>
    </row>
    <row r="2964" spans="1:2">
      <c r="A2964" s="4">
        <v>2959</v>
      </c>
      <c r="B2964" s="6" t="str">
        <f>"00480732"</f>
        <v>00480732</v>
      </c>
    </row>
    <row r="2965" spans="1:2">
      <c r="A2965" s="4">
        <v>2960</v>
      </c>
      <c r="B2965" s="6" t="str">
        <f>"00480794"</f>
        <v>00480794</v>
      </c>
    </row>
    <row r="2966" spans="1:2">
      <c r="A2966" s="4">
        <v>2961</v>
      </c>
      <c r="B2966" s="6" t="str">
        <f>"00480838"</f>
        <v>00480838</v>
      </c>
    </row>
    <row r="2967" spans="1:2">
      <c r="A2967" s="4">
        <v>2962</v>
      </c>
      <c r="B2967" s="6" t="str">
        <f>"00480871"</f>
        <v>00480871</v>
      </c>
    </row>
    <row r="2968" spans="1:2">
      <c r="A2968" s="4">
        <v>2963</v>
      </c>
      <c r="B2968" s="6" t="str">
        <f>"00480895"</f>
        <v>00480895</v>
      </c>
    </row>
    <row r="2969" spans="1:2">
      <c r="A2969" s="4">
        <v>2964</v>
      </c>
      <c r="B2969" s="6" t="str">
        <f>"00480923"</f>
        <v>00480923</v>
      </c>
    </row>
    <row r="2970" spans="1:2">
      <c r="A2970" s="4">
        <v>2965</v>
      </c>
      <c r="B2970" s="6" t="str">
        <f>"00480989"</f>
        <v>00480989</v>
      </c>
    </row>
    <row r="2971" spans="1:2">
      <c r="A2971" s="4">
        <v>2966</v>
      </c>
      <c r="B2971" s="6" t="str">
        <f>"00481047"</f>
        <v>00481047</v>
      </c>
    </row>
    <row r="2972" spans="1:2">
      <c r="A2972" s="4">
        <v>2967</v>
      </c>
      <c r="B2972" s="6" t="str">
        <f>"00481154"</f>
        <v>00481154</v>
      </c>
    </row>
    <row r="2973" spans="1:2">
      <c r="A2973" s="4">
        <v>2968</v>
      </c>
      <c r="B2973" s="6" t="str">
        <f>"00481244"</f>
        <v>00481244</v>
      </c>
    </row>
    <row r="2974" spans="1:2">
      <c r="A2974" s="4">
        <v>2969</v>
      </c>
      <c r="B2974" s="6" t="str">
        <f>"00481287"</f>
        <v>00481287</v>
      </c>
    </row>
    <row r="2975" spans="1:2">
      <c r="A2975" s="4">
        <v>2970</v>
      </c>
      <c r="B2975" s="6" t="str">
        <f>"00482006"</f>
        <v>00482006</v>
      </c>
    </row>
    <row r="2976" spans="1:2">
      <c r="A2976" s="4">
        <v>2971</v>
      </c>
      <c r="B2976" s="6" t="str">
        <f>"00482191"</f>
        <v>00482191</v>
      </c>
    </row>
    <row r="2977" spans="1:2">
      <c r="A2977" s="4">
        <v>2972</v>
      </c>
      <c r="B2977" s="6" t="str">
        <f>"00482299"</f>
        <v>00482299</v>
      </c>
    </row>
    <row r="2978" spans="1:2">
      <c r="A2978" s="4">
        <v>2973</v>
      </c>
      <c r="B2978" s="6" t="str">
        <f>"00482545"</f>
        <v>00482545</v>
      </c>
    </row>
    <row r="2979" spans="1:2">
      <c r="A2979" s="4">
        <v>2974</v>
      </c>
      <c r="B2979" s="6" t="str">
        <f>"00482745"</f>
        <v>00482745</v>
      </c>
    </row>
    <row r="2980" spans="1:2">
      <c r="A2980" s="4">
        <v>2975</v>
      </c>
      <c r="B2980" s="6" t="str">
        <f>"00482755"</f>
        <v>00482755</v>
      </c>
    </row>
    <row r="2981" spans="1:2">
      <c r="A2981" s="4">
        <v>2976</v>
      </c>
      <c r="B2981" s="6" t="str">
        <f>"00482776"</f>
        <v>00482776</v>
      </c>
    </row>
    <row r="2982" spans="1:2">
      <c r="A2982" s="4">
        <v>2977</v>
      </c>
      <c r="B2982" s="6" t="str">
        <f>"00482795"</f>
        <v>00482795</v>
      </c>
    </row>
    <row r="2983" spans="1:2">
      <c r="A2983" s="4">
        <v>2978</v>
      </c>
      <c r="B2983" s="6" t="str">
        <f>"00482900"</f>
        <v>00482900</v>
      </c>
    </row>
    <row r="2984" spans="1:2">
      <c r="A2984" s="4">
        <v>2979</v>
      </c>
      <c r="B2984" s="6" t="str">
        <f>"00483212"</f>
        <v>00483212</v>
      </c>
    </row>
    <row r="2985" spans="1:2">
      <c r="A2985" s="4">
        <v>2980</v>
      </c>
      <c r="B2985" s="6" t="str">
        <f>"00483254"</f>
        <v>00483254</v>
      </c>
    </row>
    <row r="2986" spans="1:2">
      <c r="A2986" s="4">
        <v>2981</v>
      </c>
      <c r="B2986" s="6" t="str">
        <f>"00483439"</f>
        <v>00483439</v>
      </c>
    </row>
    <row r="2987" spans="1:2">
      <c r="A2987" s="4">
        <v>2982</v>
      </c>
      <c r="B2987" s="6" t="str">
        <f>"00483543"</f>
        <v>00483543</v>
      </c>
    </row>
    <row r="2988" spans="1:2">
      <c r="A2988" s="4">
        <v>2983</v>
      </c>
      <c r="B2988" s="6" t="str">
        <f>"00483596"</f>
        <v>00483596</v>
      </c>
    </row>
    <row r="2989" spans="1:2">
      <c r="A2989" s="4">
        <v>2984</v>
      </c>
      <c r="B2989" s="6" t="str">
        <f>"00483609"</f>
        <v>00483609</v>
      </c>
    </row>
    <row r="2990" spans="1:2">
      <c r="A2990" s="4">
        <v>2985</v>
      </c>
      <c r="B2990" s="6" t="str">
        <f>"00483661"</f>
        <v>00483661</v>
      </c>
    </row>
    <row r="2991" spans="1:2">
      <c r="A2991" s="4">
        <v>2986</v>
      </c>
      <c r="B2991" s="6" t="str">
        <f>"00483747"</f>
        <v>00483747</v>
      </c>
    </row>
    <row r="2992" spans="1:2">
      <c r="A2992" s="4">
        <v>2987</v>
      </c>
      <c r="B2992" s="6" t="str">
        <f>"00483801"</f>
        <v>00483801</v>
      </c>
    </row>
    <row r="2993" spans="1:2">
      <c r="A2993" s="4">
        <v>2988</v>
      </c>
      <c r="B2993" s="6" t="str">
        <f>"00483802"</f>
        <v>00483802</v>
      </c>
    </row>
    <row r="2994" spans="1:2">
      <c r="A2994" s="4">
        <v>2989</v>
      </c>
      <c r="B2994" s="6" t="str">
        <f>"00483822"</f>
        <v>00483822</v>
      </c>
    </row>
    <row r="2995" spans="1:2">
      <c r="A2995" s="4">
        <v>2990</v>
      </c>
      <c r="B2995" s="6" t="str">
        <f>"00483869"</f>
        <v>00483869</v>
      </c>
    </row>
    <row r="2996" spans="1:2">
      <c r="A2996" s="4">
        <v>2991</v>
      </c>
      <c r="B2996" s="6" t="str">
        <f>"00483925"</f>
        <v>00483925</v>
      </c>
    </row>
    <row r="2997" spans="1:2">
      <c r="A2997" s="4">
        <v>2992</v>
      </c>
      <c r="B2997" s="6" t="str">
        <f>"00484017"</f>
        <v>00484017</v>
      </c>
    </row>
    <row r="2998" spans="1:2">
      <c r="A2998" s="4">
        <v>2993</v>
      </c>
      <c r="B2998" s="6" t="str">
        <f>"00484289"</f>
        <v>00484289</v>
      </c>
    </row>
    <row r="2999" spans="1:2">
      <c r="A2999" s="4">
        <v>2994</v>
      </c>
      <c r="B2999" s="6" t="str">
        <f>"00484425"</f>
        <v>00484425</v>
      </c>
    </row>
    <row r="3000" spans="1:2">
      <c r="A3000" s="4">
        <v>2995</v>
      </c>
      <c r="B3000" s="6" t="str">
        <f>"00484428"</f>
        <v>00484428</v>
      </c>
    </row>
    <row r="3001" spans="1:2">
      <c r="A3001" s="4">
        <v>2996</v>
      </c>
      <c r="B3001" s="6" t="str">
        <f>"00484432"</f>
        <v>00484432</v>
      </c>
    </row>
    <row r="3002" spans="1:2">
      <c r="A3002" s="4">
        <v>2997</v>
      </c>
      <c r="B3002" s="6" t="str">
        <f>"00484449"</f>
        <v>00484449</v>
      </c>
    </row>
    <row r="3003" spans="1:2">
      <c r="A3003" s="4">
        <v>2998</v>
      </c>
      <c r="B3003" s="6" t="str">
        <f>"00484513"</f>
        <v>00484513</v>
      </c>
    </row>
    <row r="3004" spans="1:2">
      <c r="A3004" s="4">
        <v>2999</v>
      </c>
      <c r="B3004" s="6" t="str">
        <f>"00484609"</f>
        <v>00484609</v>
      </c>
    </row>
    <row r="3005" spans="1:2">
      <c r="A3005" s="4">
        <v>3000</v>
      </c>
      <c r="B3005" s="6" t="str">
        <f>"00484623"</f>
        <v>00484623</v>
      </c>
    </row>
    <row r="3006" spans="1:2">
      <c r="A3006" s="4">
        <v>3001</v>
      </c>
      <c r="B3006" s="6" t="str">
        <f>"00484721"</f>
        <v>00484721</v>
      </c>
    </row>
    <row r="3007" spans="1:2">
      <c r="A3007" s="4">
        <v>3002</v>
      </c>
      <c r="B3007" s="6" t="str">
        <f>"00484783"</f>
        <v>00484783</v>
      </c>
    </row>
    <row r="3008" spans="1:2">
      <c r="A3008" s="4">
        <v>3003</v>
      </c>
      <c r="B3008" s="6" t="str">
        <f>"00484807"</f>
        <v>00484807</v>
      </c>
    </row>
    <row r="3009" spans="1:2">
      <c r="A3009" s="4">
        <v>3004</v>
      </c>
      <c r="B3009" s="6" t="str">
        <f>"00484808"</f>
        <v>00484808</v>
      </c>
    </row>
    <row r="3010" spans="1:2">
      <c r="A3010" s="4">
        <v>3005</v>
      </c>
      <c r="B3010" s="6" t="str">
        <f>"00484817"</f>
        <v>00484817</v>
      </c>
    </row>
    <row r="3011" spans="1:2">
      <c r="A3011" s="4">
        <v>3006</v>
      </c>
      <c r="B3011" s="6" t="str">
        <f>"00485041"</f>
        <v>00485041</v>
      </c>
    </row>
    <row r="3012" spans="1:2">
      <c r="A3012" s="4">
        <v>3007</v>
      </c>
      <c r="B3012" s="6" t="str">
        <f>"00485298"</f>
        <v>00485298</v>
      </c>
    </row>
    <row r="3013" spans="1:2">
      <c r="A3013" s="4">
        <v>3008</v>
      </c>
      <c r="B3013" s="6" t="str">
        <f>"00485482"</f>
        <v>00485482</v>
      </c>
    </row>
    <row r="3014" spans="1:2">
      <c r="A3014" s="4">
        <v>3009</v>
      </c>
      <c r="B3014" s="6" t="str">
        <f>"00485555"</f>
        <v>00485555</v>
      </c>
    </row>
    <row r="3015" spans="1:2">
      <c r="A3015" s="4">
        <v>3010</v>
      </c>
      <c r="B3015" s="6" t="str">
        <f>"00485601"</f>
        <v>00485601</v>
      </c>
    </row>
    <row r="3016" spans="1:2">
      <c r="A3016" s="4">
        <v>3011</v>
      </c>
      <c r="B3016" s="6" t="str">
        <f>"00485630"</f>
        <v>00485630</v>
      </c>
    </row>
    <row r="3017" spans="1:2">
      <c r="A3017" s="4">
        <v>3012</v>
      </c>
      <c r="B3017" s="6" t="str">
        <f>"00485699"</f>
        <v>00485699</v>
      </c>
    </row>
    <row r="3018" spans="1:2">
      <c r="A3018" s="4">
        <v>3013</v>
      </c>
      <c r="B3018" s="6" t="str">
        <f>"00485932"</f>
        <v>00485932</v>
      </c>
    </row>
    <row r="3019" spans="1:2">
      <c r="A3019" s="4">
        <v>3014</v>
      </c>
      <c r="B3019" s="6" t="str">
        <f>"00486148"</f>
        <v>00486148</v>
      </c>
    </row>
    <row r="3020" spans="1:2">
      <c r="A3020" s="4">
        <v>3015</v>
      </c>
      <c r="B3020" s="6" t="str">
        <f>"00486155"</f>
        <v>00486155</v>
      </c>
    </row>
    <row r="3021" spans="1:2">
      <c r="A3021" s="4">
        <v>3016</v>
      </c>
      <c r="B3021" s="6" t="str">
        <f>"00486166"</f>
        <v>00486166</v>
      </c>
    </row>
    <row r="3022" spans="1:2">
      <c r="A3022" s="4">
        <v>3017</v>
      </c>
      <c r="B3022" s="6" t="str">
        <f>"00486304"</f>
        <v>00486304</v>
      </c>
    </row>
    <row r="3023" spans="1:2">
      <c r="A3023" s="4">
        <v>3018</v>
      </c>
      <c r="B3023" s="6" t="str">
        <f>"00486390"</f>
        <v>00486390</v>
      </c>
    </row>
    <row r="3024" spans="1:2">
      <c r="A3024" s="4">
        <v>3019</v>
      </c>
      <c r="B3024" s="6" t="str">
        <f>"00486600"</f>
        <v>00486600</v>
      </c>
    </row>
    <row r="3025" spans="1:2">
      <c r="A3025" s="4">
        <v>3020</v>
      </c>
      <c r="B3025" s="6" t="str">
        <f>"00486661"</f>
        <v>00486661</v>
      </c>
    </row>
    <row r="3026" spans="1:2">
      <c r="A3026" s="4">
        <v>3021</v>
      </c>
      <c r="B3026" s="6" t="str">
        <f>"00486689"</f>
        <v>00486689</v>
      </c>
    </row>
    <row r="3027" spans="1:2">
      <c r="A3027" s="4">
        <v>3022</v>
      </c>
      <c r="B3027" s="6" t="str">
        <f>"00486919"</f>
        <v>00486919</v>
      </c>
    </row>
    <row r="3028" spans="1:2">
      <c r="A3028" s="4">
        <v>3023</v>
      </c>
      <c r="B3028" s="6" t="str">
        <f>"00487039"</f>
        <v>00487039</v>
      </c>
    </row>
    <row r="3029" spans="1:2">
      <c r="A3029" s="4">
        <v>3024</v>
      </c>
      <c r="B3029" s="6" t="str">
        <f>"00487091"</f>
        <v>00487091</v>
      </c>
    </row>
    <row r="3030" spans="1:2">
      <c r="A3030" s="4">
        <v>3025</v>
      </c>
      <c r="B3030" s="6" t="str">
        <f>"00487124"</f>
        <v>00487124</v>
      </c>
    </row>
    <row r="3031" spans="1:2">
      <c r="A3031" s="4">
        <v>3026</v>
      </c>
      <c r="B3031" s="6" t="str">
        <f>"00487283"</f>
        <v>00487283</v>
      </c>
    </row>
    <row r="3032" spans="1:2">
      <c r="A3032" s="4">
        <v>3027</v>
      </c>
      <c r="B3032" s="6" t="str">
        <f>"00487344"</f>
        <v>00487344</v>
      </c>
    </row>
    <row r="3033" spans="1:2">
      <c r="A3033" s="4">
        <v>3028</v>
      </c>
      <c r="B3033" s="6" t="str">
        <f>"00487359"</f>
        <v>00487359</v>
      </c>
    </row>
    <row r="3034" spans="1:2">
      <c r="A3034" s="4">
        <v>3029</v>
      </c>
      <c r="B3034" s="6" t="str">
        <f>"00487369"</f>
        <v>00487369</v>
      </c>
    </row>
    <row r="3035" spans="1:2">
      <c r="A3035" s="4">
        <v>3030</v>
      </c>
      <c r="B3035" s="6" t="str">
        <f>"00487395"</f>
        <v>00487395</v>
      </c>
    </row>
    <row r="3036" spans="1:2">
      <c r="A3036" s="4">
        <v>3031</v>
      </c>
      <c r="B3036" s="6" t="str">
        <f>"00487424"</f>
        <v>00487424</v>
      </c>
    </row>
    <row r="3037" spans="1:2">
      <c r="A3037" s="4">
        <v>3032</v>
      </c>
      <c r="B3037" s="6" t="str">
        <f>"00487583"</f>
        <v>00487583</v>
      </c>
    </row>
    <row r="3038" spans="1:2">
      <c r="A3038" s="4">
        <v>3033</v>
      </c>
      <c r="B3038" s="6" t="str">
        <f>"00487614"</f>
        <v>00487614</v>
      </c>
    </row>
    <row r="3039" spans="1:2">
      <c r="A3039" s="4">
        <v>3034</v>
      </c>
      <c r="B3039" s="6" t="str">
        <f>"00487620"</f>
        <v>00487620</v>
      </c>
    </row>
    <row r="3040" spans="1:2">
      <c r="A3040" s="4">
        <v>3035</v>
      </c>
      <c r="B3040" s="6" t="str">
        <f>"00487679"</f>
        <v>00487679</v>
      </c>
    </row>
    <row r="3041" spans="1:2">
      <c r="A3041" s="4">
        <v>3036</v>
      </c>
      <c r="B3041" s="6" t="str">
        <f>"00487713"</f>
        <v>00487713</v>
      </c>
    </row>
    <row r="3042" spans="1:2">
      <c r="A3042" s="4">
        <v>3037</v>
      </c>
      <c r="B3042" s="6" t="str">
        <f>"00487773"</f>
        <v>00487773</v>
      </c>
    </row>
    <row r="3043" spans="1:2">
      <c r="A3043" s="4">
        <v>3038</v>
      </c>
      <c r="B3043" s="6" t="str">
        <f>"00487790"</f>
        <v>00487790</v>
      </c>
    </row>
    <row r="3044" spans="1:2">
      <c r="A3044" s="4">
        <v>3039</v>
      </c>
      <c r="B3044" s="6" t="str">
        <f>"00487829"</f>
        <v>00487829</v>
      </c>
    </row>
    <row r="3045" spans="1:2">
      <c r="A3045" s="4">
        <v>3040</v>
      </c>
      <c r="B3045" s="6" t="str">
        <f>"00487888"</f>
        <v>00487888</v>
      </c>
    </row>
    <row r="3046" spans="1:2">
      <c r="A3046" s="4">
        <v>3041</v>
      </c>
      <c r="B3046" s="6" t="str">
        <f>"00487958"</f>
        <v>00487958</v>
      </c>
    </row>
    <row r="3047" spans="1:2">
      <c r="A3047" s="4">
        <v>3042</v>
      </c>
      <c r="B3047" s="6" t="str">
        <f>"00488002"</f>
        <v>00488002</v>
      </c>
    </row>
    <row r="3048" spans="1:2">
      <c r="A3048" s="4">
        <v>3043</v>
      </c>
      <c r="B3048" s="6" t="str">
        <f>"00488048"</f>
        <v>00488048</v>
      </c>
    </row>
    <row r="3049" spans="1:2">
      <c r="A3049" s="4">
        <v>3044</v>
      </c>
      <c r="B3049" s="6" t="str">
        <f>"00488074"</f>
        <v>00488074</v>
      </c>
    </row>
    <row r="3050" spans="1:2">
      <c r="A3050" s="4">
        <v>3045</v>
      </c>
      <c r="B3050" s="6" t="str">
        <f>"00488213"</f>
        <v>00488213</v>
      </c>
    </row>
    <row r="3051" spans="1:2">
      <c r="A3051" s="4">
        <v>3046</v>
      </c>
      <c r="B3051" s="6" t="str">
        <f>"00488314"</f>
        <v>00488314</v>
      </c>
    </row>
    <row r="3052" spans="1:2">
      <c r="A3052" s="4">
        <v>3047</v>
      </c>
      <c r="B3052" s="6" t="str">
        <f>"00488358"</f>
        <v>00488358</v>
      </c>
    </row>
    <row r="3053" spans="1:2">
      <c r="A3053" s="4">
        <v>3048</v>
      </c>
      <c r="B3053" s="6" t="str">
        <f>"00488438"</f>
        <v>00488438</v>
      </c>
    </row>
    <row r="3054" spans="1:2">
      <c r="A3054" s="4">
        <v>3049</v>
      </c>
      <c r="B3054" s="6" t="str">
        <f>"00488547"</f>
        <v>00488547</v>
      </c>
    </row>
    <row r="3055" spans="1:2">
      <c r="A3055" s="4">
        <v>3050</v>
      </c>
      <c r="B3055" s="6" t="str">
        <f>"00488776"</f>
        <v>00488776</v>
      </c>
    </row>
    <row r="3056" spans="1:2">
      <c r="A3056" s="4">
        <v>3051</v>
      </c>
      <c r="B3056" s="6" t="str">
        <f>"00488901"</f>
        <v>00488901</v>
      </c>
    </row>
    <row r="3057" spans="1:2">
      <c r="A3057" s="4">
        <v>3052</v>
      </c>
      <c r="B3057" s="6" t="str">
        <f>"00488986"</f>
        <v>00488986</v>
      </c>
    </row>
    <row r="3058" spans="1:2">
      <c r="A3058" s="4">
        <v>3053</v>
      </c>
      <c r="B3058" s="6" t="str">
        <f>"00489037"</f>
        <v>00489037</v>
      </c>
    </row>
    <row r="3059" spans="1:2">
      <c r="A3059" s="4">
        <v>3054</v>
      </c>
      <c r="B3059" s="6" t="str">
        <f>"00489038"</f>
        <v>00489038</v>
      </c>
    </row>
    <row r="3060" spans="1:2">
      <c r="A3060" s="4">
        <v>3055</v>
      </c>
      <c r="B3060" s="6" t="str">
        <f>"00489101"</f>
        <v>00489101</v>
      </c>
    </row>
    <row r="3061" spans="1:2">
      <c r="A3061" s="4">
        <v>3056</v>
      </c>
      <c r="B3061" s="6" t="str">
        <f>"00489117"</f>
        <v>00489117</v>
      </c>
    </row>
    <row r="3062" spans="1:2">
      <c r="A3062" s="4">
        <v>3057</v>
      </c>
      <c r="B3062" s="6" t="str">
        <f>"00489134"</f>
        <v>00489134</v>
      </c>
    </row>
    <row r="3063" spans="1:2">
      <c r="A3063" s="4">
        <v>3058</v>
      </c>
      <c r="B3063" s="6" t="str">
        <f>"00489333"</f>
        <v>00489333</v>
      </c>
    </row>
    <row r="3064" spans="1:2">
      <c r="A3064" s="4">
        <v>3059</v>
      </c>
      <c r="B3064" s="6" t="str">
        <f>"00489358"</f>
        <v>00489358</v>
      </c>
    </row>
    <row r="3065" spans="1:2">
      <c r="A3065" s="4">
        <v>3060</v>
      </c>
      <c r="B3065" s="6" t="str">
        <f>"00489681"</f>
        <v>00489681</v>
      </c>
    </row>
    <row r="3066" spans="1:2">
      <c r="A3066" s="4">
        <v>3061</v>
      </c>
      <c r="B3066" s="6" t="str">
        <f>"00489828"</f>
        <v>00489828</v>
      </c>
    </row>
    <row r="3067" spans="1:2">
      <c r="A3067" s="4">
        <v>3062</v>
      </c>
      <c r="B3067" s="6" t="str">
        <f>"00489887"</f>
        <v>00489887</v>
      </c>
    </row>
    <row r="3068" spans="1:2">
      <c r="A3068" s="4">
        <v>3063</v>
      </c>
      <c r="B3068" s="6" t="str">
        <f>"00490272"</f>
        <v>00490272</v>
      </c>
    </row>
    <row r="3069" spans="1:2">
      <c r="A3069" s="4">
        <v>3064</v>
      </c>
      <c r="B3069" s="6" t="str">
        <f>"00490319"</f>
        <v>00490319</v>
      </c>
    </row>
    <row r="3070" spans="1:2">
      <c r="A3070" s="4">
        <v>3065</v>
      </c>
      <c r="B3070" s="6" t="str">
        <f>"00490333"</f>
        <v>00490333</v>
      </c>
    </row>
    <row r="3071" spans="1:2">
      <c r="A3071" s="4">
        <v>3066</v>
      </c>
      <c r="B3071" s="6" t="str">
        <f>"00490503"</f>
        <v>00490503</v>
      </c>
    </row>
    <row r="3072" spans="1:2">
      <c r="A3072" s="4">
        <v>3067</v>
      </c>
      <c r="B3072" s="6" t="str">
        <f>"00490595"</f>
        <v>00490595</v>
      </c>
    </row>
    <row r="3073" spans="1:2">
      <c r="A3073" s="4">
        <v>3068</v>
      </c>
      <c r="B3073" s="6" t="str">
        <f>"00490750"</f>
        <v>00490750</v>
      </c>
    </row>
    <row r="3074" spans="1:2">
      <c r="A3074" s="4">
        <v>3069</v>
      </c>
      <c r="B3074" s="6" t="str">
        <f>"00490905"</f>
        <v>00490905</v>
      </c>
    </row>
    <row r="3075" spans="1:2">
      <c r="A3075" s="4">
        <v>3070</v>
      </c>
      <c r="B3075" s="6" t="str">
        <f>"00490942"</f>
        <v>00490942</v>
      </c>
    </row>
    <row r="3076" spans="1:2">
      <c r="A3076" s="4">
        <v>3071</v>
      </c>
      <c r="B3076" s="6" t="str">
        <f>"00490948"</f>
        <v>00490948</v>
      </c>
    </row>
    <row r="3077" spans="1:2">
      <c r="A3077" s="4">
        <v>3072</v>
      </c>
      <c r="B3077" s="6" t="str">
        <f>"00490954"</f>
        <v>00490954</v>
      </c>
    </row>
    <row r="3078" spans="1:2">
      <c r="A3078" s="4">
        <v>3073</v>
      </c>
      <c r="B3078" s="6" t="str">
        <f>"00490990"</f>
        <v>00490990</v>
      </c>
    </row>
    <row r="3079" spans="1:2">
      <c r="A3079" s="4">
        <v>3074</v>
      </c>
      <c r="B3079" s="6" t="str">
        <f>"00491021"</f>
        <v>00491021</v>
      </c>
    </row>
    <row r="3080" spans="1:2">
      <c r="A3080" s="4">
        <v>3075</v>
      </c>
      <c r="B3080" s="6" t="str">
        <f>"00491040"</f>
        <v>00491040</v>
      </c>
    </row>
    <row r="3081" spans="1:2">
      <c r="A3081" s="4">
        <v>3076</v>
      </c>
      <c r="B3081" s="6" t="str">
        <f>"00491069"</f>
        <v>00491069</v>
      </c>
    </row>
    <row r="3082" spans="1:2">
      <c r="A3082" s="4">
        <v>3077</v>
      </c>
      <c r="B3082" s="6" t="str">
        <f>"00491121"</f>
        <v>00491121</v>
      </c>
    </row>
    <row r="3083" spans="1:2">
      <c r="A3083" s="4">
        <v>3078</v>
      </c>
      <c r="B3083" s="6" t="str">
        <f>"00491136"</f>
        <v>00491136</v>
      </c>
    </row>
    <row r="3084" spans="1:2">
      <c r="A3084" s="4">
        <v>3079</v>
      </c>
      <c r="B3084" s="6" t="str">
        <f>"00491168"</f>
        <v>00491168</v>
      </c>
    </row>
    <row r="3085" spans="1:2">
      <c r="A3085" s="4">
        <v>3080</v>
      </c>
      <c r="B3085" s="6" t="str">
        <f>"00491185"</f>
        <v>00491185</v>
      </c>
    </row>
    <row r="3086" spans="1:2">
      <c r="A3086" s="4">
        <v>3081</v>
      </c>
      <c r="B3086" s="6" t="str">
        <f>"00491187"</f>
        <v>00491187</v>
      </c>
    </row>
    <row r="3087" spans="1:2">
      <c r="A3087" s="4">
        <v>3082</v>
      </c>
      <c r="B3087" s="6" t="str">
        <f>"00491267"</f>
        <v>00491267</v>
      </c>
    </row>
    <row r="3088" spans="1:2">
      <c r="A3088" s="4">
        <v>3083</v>
      </c>
      <c r="B3088" s="6" t="str">
        <f>"00491268"</f>
        <v>00491268</v>
      </c>
    </row>
    <row r="3089" spans="1:2">
      <c r="A3089" s="4">
        <v>3084</v>
      </c>
      <c r="B3089" s="6" t="str">
        <f>"00491294"</f>
        <v>00491294</v>
      </c>
    </row>
    <row r="3090" spans="1:2">
      <c r="A3090" s="4">
        <v>3085</v>
      </c>
      <c r="B3090" s="6" t="str">
        <f>"00491453"</f>
        <v>00491453</v>
      </c>
    </row>
    <row r="3091" spans="1:2">
      <c r="A3091" s="4">
        <v>3086</v>
      </c>
      <c r="B3091" s="6" t="str">
        <f>"00491546"</f>
        <v>00491546</v>
      </c>
    </row>
    <row r="3092" spans="1:2">
      <c r="A3092" s="4">
        <v>3087</v>
      </c>
      <c r="B3092" s="6" t="str">
        <f>"00491571"</f>
        <v>00491571</v>
      </c>
    </row>
    <row r="3093" spans="1:2">
      <c r="A3093" s="4">
        <v>3088</v>
      </c>
      <c r="B3093" s="6" t="str">
        <f>"00491602"</f>
        <v>00491602</v>
      </c>
    </row>
    <row r="3094" spans="1:2">
      <c r="A3094" s="4">
        <v>3089</v>
      </c>
      <c r="B3094" s="6" t="str">
        <f>"00491635"</f>
        <v>00491635</v>
      </c>
    </row>
    <row r="3095" spans="1:2">
      <c r="A3095" s="4">
        <v>3090</v>
      </c>
      <c r="B3095" s="6" t="str">
        <f>"00491705"</f>
        <v>00491705</v>
      </c>
    </row>
    <row r="3096" spans="1:2">
      <c r="A3096" s="4">
        <v>3091</v>
      </c>
      <c r="B3096" s="6" t="str">
        <f>"00491707"</f>
        <v>00491707</v>
      </c>
    </row>
    <row r="3097" spans="1:2">
      <c r="A3097" s="4">
        <v>3092</v>
      </c>
      <c r="B3097" s="6" t="str">
        <f>"00491791"</f>
        <v>00491791</v>
      </c>
    </row>
    <row r="3098" spans="1:2">
      <c r="A3098" s="4">
        <v>3093</v>
      </c>
      <c r="B3098" s="6" t="str">
        <f>"00491948"</f>
        <v>00491948</v>
      </c>
    </row>
    <row r="3099" spans="1:2">
      <c r="A3099" s="4">
        <v>3094</v>
      </c>
      <c r="B3099" s="6" t="str">
        <f>"00492177"</f>
        <v>00492177</v>
      </c>
    </row>
    <row r="3100" spans="1:2">
      <c r="A3100" s="4">
        <v>3095</v>
      </c>
      <c r="B3100" s="6" t="str">
        <f>"00492286"</f>
        <v>00492286</v>
      </c>
    </row>
    <row r="3101" spans="1:2">
      <c r="A3101" s="4">
        <v>3096</v>
      </c>
      <c r="B3101" s="6" t="str">
        <f>"00492440"</f>
        <v>00492440</v>
      </c>
    </row>
    <row r="3102" spans="1:2">
      <c r="A3102" s="4">
        <v>3097</v>
      </c>
      <c r="B3102" s="6" t="str">
        <f>"00492607"</f>
        <v>00492607</v>
      </c>
    </row>
    <row r="3103" spans="1:2">
      <c r="A3103" s="4">
        <v>3098</v>
      </c>
      <c r="B3103" s="6" t="str">
        <f>"00492691"</f>
        <v>00492691</v>
      </c>
    </row>
    <row r="3104" spans="1:2">
      <c r="A3104" s="4">
        <v>3099</v>
      </c>
      <c r="B3104" s="6" t="str">
        <f>"00492783"</f>
        <v>00492783</v>
      </c>
    </row>
    <row r="3105" spans="1:2">
      <c r="A3105" s="4">
        <v>3100</v>
      </c>
      <c r="B3105" s="6" t="str">
        <f>"00492870"</f>
        <v>00492870</v>
      </c>
    </row>
    <row r="3106" spans="1:2">
      <c r="A3106" s="4">
        <v>3101</v>
      </c>
      <c r="B3106" s="6" t="str">
        <f>"00492973"</f>
        <v>00492973</v>
      </c>
    </row>
    <row r="3107" spans="1:2">
      <c r="A3107" s="4">
        <v>3102</v>
      </c>
      <c r="B3107" s="6" t="str">
        <f>"00493077"</f>
        <v>00493077</v>
      </c>
    </row>
    <row r="3108" spans="1:2">
      <c r="A3108" s="4">
        <v>3103</v>
      </c>
      <c r="B3108" s="6" t="str">
        <f>"00493124"</f>
        <v>00493124</v>
      </c>
    </row>
    <row r="3109" spans="1:2">
      <c r="A3109" s="4">
        <v>3104</v>
      </c>
      <c r="B3109" s="6" t="str">
        <f>"00493152"</f>
        <v>00493152</v>
      </c>
    </row>
    <row r="3110" spans="1:2">
      <c r="A3110" s="4">
        <v>3105</v>
      </c>
      <c r="B3110" s="6" t="str">
        <f>"00493230"</f>
        <v>00493230</v>
      </c>
    </row>
    <row r="3111" spans="1:2">
      <c r="A3111" s="4">
        <v>3106</v>
      </c>
      <c r="B3111" s="6" t="str">
        <f>"00493384"</f>
        <v>00493384</v>
      </c>
    </row>
    <row r="3112" spans="1:2">
      <c r="A3112" s="4">
        <v>3107</v>
      </c>
      <c r="B3112" s="6" t="str">
        <f>"00493843"</f>
        <v>00493843</v>
      </c>
    </row>
    <row r="3113" spans="1:2">
      <c r="A3113" s="4">
        <v>3108</v>
      </c>
      <c r="B3113" s="6" t="str">
        <f>"00493903"</f>
        <v>00493903</v>
      </c>
    </row>
    <row r="3114" spans="1:2">
      <c r="A3114" s="4">
        <v>3109</v>
      </c>
      <c r="B3114" s="6" t="str">
        <f>"00494046"</f>
        <v>00494046</v>
      </c>
    </row>
    <row r="3115" spans="1:2">
      <c r="A3115" s="4">
        <v>3110</v>
      </c>
      <c r="B3115" s="6" t="str">
        <f>"00494059"</f>
        <v>00494059</v>
      </c>
    </row>
    <row r="3116" spans="1:2">
      <c r="A3116" s="4">
        <v>3111</v>
      </c>
      <c r="B3116" s="6" t="str">
        <f>"00494223"</f>
        <v>00494223</v>
      </c>
    </row>
    <row r="3117" spans="1:2">
      <c r="A3117" s="4">
        <v>3112</v>
      </c>
      <c r="B3117" s="6" t="str">
        <f>"00494378"</f>
        <v>00494378</v>
      </c>
    </row>
    <row r="3118" spans="1:2">
      <c r="A3118" s="4">
        <v>3113</v>
      </c>
      <c r="B3118" s="6" t="str">
        <f>"00494611"</f>
        <v>00494611</v>
      </c>
    </row>
    <row r="3119" spans="1:2">
      <c r="A3119" s="4">
        <v>3114</v>
      </c>
      <c r="B3119" s="6" t="str">
        <f>"00494656"</f>
        <v>00494656</v>
      </c>
    </row>
    <row r="3120" spans="1:2">
      <c r="A3120" s="4">
        <v>3115</v>
      </c>
      <c r="B3120" s="6" t="str">
        <f>"00494806"</f>
        <v>00494806</v>
      </c>
    </row>
    <row r="3121" spans="1:2">
      <c r="A3121" s="4">
        <v>3116</v>
      </c>
      <c r="B3121" s="6" t="str">
        <f>"00494910"</f>
        <v>00494910</v>
      </c>
    </row>
    <row r="3122" spans="1:2">
      <c r="A3122" s="4">
        <v>3117</v>
      </c>
      <c r="B3122" s="6" t="str">
        <f>"00494928"</f>
        <v>00494928</v>
      </c>
    </row>
    <row r="3123" spans="1:2">
      <c r="A3123" s="4">
        <v>3118</v>
      </c>
      <c r="B3123" s="6" t="str">
        <f>"00494947"</f>
        <v>00494947</v>
      </c>
    </row>
    <row r="3124" spans="1:2">
      <c r="A3124" s="4">
        <v>3119</v>
      </c>
      <c r="B3124" s="6" t="str">
        <f>"00494973"</f>
        <v>00494973</v>
      </c>
    </row>
    <row r="3125" spans="1:2">
      <c r="A3125" s="4">
        <v>3120</v>
      </c>
      <c r="B3125" s="6" t="str">
        <f>"00494992"</f>
        <v>00494992</v>
      </c>
    </row>
    <row r="3126" spans="1:2">
      <c r="A3126" s="4">
        <v>3121</v>
      </c>
      <c r="B3126" s="6" t="str">
        <f>"00495005"</f>
        <v>00495005</v>
      </c>
    </row>
    <row r="3127" spans="1:2">
      <c r="A3127" s="4">
        <v>3122</v>
      </c>
      <c r="B3127" s="6" t="str">
        <f>"00495257"</f>
        <v>00495257</v>
      </c>
    </row>
    <row r="3128" spans="1:2">
      <c r="A3128" s="4">
        <v>3123</v>
      </c>
      <c r="B3128" s="6" t="str">
        <f>"00495272"</f>
        <v>00495272</v>
      </c>
    </row>
    <row r="3129" spans="1:2">
      <c r="A3129" s="4">
        <v>3124</v>
      </c>
      <c r="B3129" s="6" t="str">
        <f>"00495575"</f>
        <v>00495575</v>
      </c>
    </row>
    <row r="3130" spans="1:2">
      <c r="A3130" s="4">
        <v>3125</v>
      </c>
      <c r="B3130" s="6" t="str">
        <f>"00495581"</f>
        <v>00495581</v>
      </c>
    </row>
    <row r="3131" spans="1:2">
      <c r="A3131" s="4">
        <v>3126</v>
      </c>
      <c r="B3131" s="6" t="str">
        <f>"00495592"</f>
        <v>00495592</v>
      </c>
    </row>
    <row r="3132" spans="1:2">
      <c r="A3132" s="4">
        <v>3127</v>
      </c>
      <c r="B3132" s="6" t="str">
        <f>"00495604"</f>
        <v>00495604</v>
      </c>
    </row>
    <row r="3133" spans="1:2">
      <c r="A3133" s="4">
        <v>3128</v>
      </c>
      <c r="B3133" s="6" t="str">
        <f>"00495612"</f>
        <v>00495612</v>
      </c>
    </row>
    <row r="3134" spans="1:2">
      <c r="A3134" s="4">
        <v>3129</v>
      </c>
      <c r="B3134" s="6" t="str">
        <f>"00495645"</f>
        <v>00495645</v>
      </c>
    </row>
    <row r="3135" spans="1:2">
      <c r="A3135" s="4">
        <v>3130</v>
      </c>
      <c r="B3135" s="6" t="str">
        <f>"00495676"</f>
        <v>00495676</v>
      </c>
    </row>
    <row r="3136" spans="1:2">
      <c r="A3136" s="4">
        <v>3131</v>
      </c>
      <c r="B3136" s="6" t="str">
        <f>"00495906"</f>
        <v>00495906</v>
      </c>
    </row>
    <row r="3137" spans="1:2">
      <c r="A3137" s="4">
        <v>3132</v>
      </c>
      <c r="B3137" s="6" t="str">
        <f>"00495907"</f>
        <v>00495907</v>
      </c>
    </row>
    <row r="3138" spans="1:2">
      <c r="A3138" s="4">
        <v>3133</v>
      </c>
      <c r="B3138" s="6" t="str">
        <f>"00495915"</f>
        <v>00495915</v>
      </c>
    </row>
    <row r="3139" spans="1:2">
      <c r="A3139" s="4">
        <v>3134</v>
      </c>
      <c r="B3139" s="6" t="str">
        <f>"00496113"</f>
        <v>00496113</v>
      </c>
    </row>
    <row r="3140" spans="1:2">
      <c r="A3140" s="4">
        <v>3135</v>
      </c>
      <c r="B3140" s="6" t="str">
        <f>"00496154"</f>
        <v>00496154</v>
      </c>
    </row>
    <row r="3141" spans="1:2">
      <c r="A3141" s="4">
        <v>3136</v>
      </c>
      <c r="B3141" s="6" t="str">
        <f>"00496280"</f>
        <v>00496280</v>
      </c>
    </row>
    <row r="3142" spans="1:2">
      <c r="A3142" s="4">
        <v>3137</v>
      </c>
      <c r="B3142" s="6" t="str">
        <f>"00496321"</f>
        <v>00496321</v>
      </c>
    </row>
    <row r="3143" spans="1:2">
      <c r="A3143" s="4">
        <v>3138</v>
      </c>
      <c r="B3143" s="6" t="str">
        <f>"00496345"</f>
        <v>00496345</v>
      </c>
    </row>
    <row r="3144" spans="1:2">
      <c r="A3144" s="4">
        <v>3139</v>
      </c>
      <c r="B3144" s="6" t="str">
        <f>"00496757"</f>
        <v>00496757</v>
      </c>
    </row>
    <row r="3145" spans="1:2">
      <c r="A3145" s="4">
        <v>3140</v>
      </c>
      <c r="B3145" s="6" t="str">
        <f>"00496767"</f>
        <v>00496767</v>
      </c>
    </row>
    <row r="3146" spans="1:2">
      <c r="A3146" s="4">
        <v>3141</v>
      </c>
      <c r="B3146" s="6" t="str">
        <f>"00496774"</f>
        <v>00496774</v>
      </c>
    </row>
    <row r="3147" spans="1:2">
      <c r="A3147" s="4">
        <v>3142</v>
      </c>
      <c r="B3147" s="6" t="str">
        <f>"00496936"</f>
        <v>00496936</v>
      </c>
    </row>
    <row r="3148" spans="1:2">
      <c r="A3148" s="4">
        <v>3143</v>
      </c>
      <c r="B3148" s="6" t="str">
        <f>"00497061"</f>
        <v>00497061</v>
      </c>
    </row>
    <row r="3149" spans="1:2">
      <c r="A3149" s="4">
        <v>3144</v>
      </c>
      <c r="B3149" s="6" t="str">
        <f>"00497141"</f>
        <v>00497141</v>
      </c>
    </row>
    <row r="3150" spans="1:2">
      <c r="A3150" s="4">
        <v>3145</v>
      </c>
      <c r="B3150" s="6" t="str">
        <f>"00497172"</f>
        <v>00497172</v>
      </c>
    </row>
    <row r="3151" spans="1:2">
      <c r="A3151" s="4">
        <v>3146</v>
      </c>
      <c r="B3151" s="6" t="str">
        <f>"00497227"</f>
        <v>00497227</v>
      </c>
    </row>
    <row r="3152" spans="1:2">
      <c r="A3152" s="4">
        <v>3147</v>
      </c>
      <c r="B3152" s="6" t="str">
        <f>"00497288"</f>
        <v>00497288</v>
      </c>
    </row>
    <row r="3153" spans="1:2">
      <c r="A3153" s="4">
        <v>3148</v>
      </c>
      <c r="B3153" s="6" t="str">
        <f>"00497328"</f>
        <v>00497328</v>
      </c>
    </row>
    <row r="3154" spans="1:2">
      <c r="A3154" s="4">
        <v>3149</v>
      </c>
      <c r="B3154" s="6" t="str">
        <f>"00497338"</f>
        <v>00497338</v>
      </c>
    </row>
    <row r="3155" spans="1:2">
      <c r="A3155" s="4">
        <v>3150</v>
      </c>
      <c r="B3155" s="6" t="str">
        <f>"00497414"</f>
        <v>00497414</v>
      </c>
    </row>
    <row r="3156" spans="1:2">
      <c r="A3156" s="4">
        <v>3151</v>
      </c>
      <c r="B3156" s="6" t="str">
        <f>"00497435"</f>
        <v>00497435</v>
      </c>
    </row>
    <row r="3157" spans="1:2">
      <c r="A3157" s="4">
        <v>3152</v>
      </c>
      <c r="B3157" s="6" t="str">
        <f>"00497516"</f>
        <v>00497516</v>
      </c>
    </row>
    <row r="3158" spans="1:2">
      <c r="A3158" s="4">
        <v>3153</v>
      </c>
      <c r="B3158" s="6" t="str">
        <f>"00497617"</f>
        <v>00497617</v>
      </c>
    </row>
    <row r="3159" spans="1:2">
      <c r="A3159" s="4">
        <v>3154</v>
      </c>
      <c r="B3159" s="6" t="str">
        <f>"00497674"</f>
        <v>00497674</v>
      </c>
    </row>
    <row r="3160" spans="1:2">
      <c r="A3160" s="4">
        <v>3155</v>
      </c>
      <c r="B3160" s="6" t="str">
        <f>"00497774"</f>
        <v>00497774</v>
      </c>
    </row>
    <row r="3161" spans="1:2">
      <c r="A3161" s="4">
        <v>3156</v>
      </c>
      <c r="B3161" s="6" t="str">
        <f>"00497786"</f>
        <v>00497786</v>
      </c>
    </row>
    <row r="3162" spans="1:2">
      <c r="A3162" s="4">
        <v>3157</v>
      </c>
      <c r="B3162" s="6" t="str">
        <f>"00497801"</f>
        <v>00497801</v>
      </c>
    </row>
    <row r="3163" spans="1:2">
      <c r="A3163" s="4">
        <v>3158</v>
      </c>
      <c r="B3163" s="6" t="str">
        <f>"00497861"</f>
        <v>00497861</v>
      </c>
    </row>
    <row r="3164" spans="1:2">
      <c r="A3164" s="4">
        <v>3159</v>
      </c>
      <c r="B3164" s="6" t="str">
        <f>"00498004"</f>
        <v>00498004</v>
      </c>
    </row>
    <row r="3165" spans="1:2">
      <c r="A3165" s="4">
        <v>3160</v>
      </c>
      <c r="B3165" s="6" t="str">
        <f>"00498259"</f>
        <v>00498259</v>
      </c>
    </row>
    <row r="3166" spans="1:2">
      <c r="A3166" s="4">
        <v>3161</v>
      </c>
      <c r="B3166" s="6" t="str">
        <f>"00498264"</f>
        <v>00498264</v>
      </c>
    </row>
    <row r="3167" spans="1:2">
      <c r="A3167" s="4">
        <v>3162</v>
      </c>
      <c r="B3167" s="6" t="str">
        <f>"00498271"</f>
        <v>00498271</v>
      </c>
    </row>
    <row r="3168" spans="1:2">
      <c r="A3168" s="4">
        <v>3163</v>
      </c>
      <c r="B3168" s="6" t="str">
        <f>"00498343"</f>
        <v>00498343</v>
      </c>
    </row>
    <row r="3169" spans="1:2">
      <c r="A3169" s="4">
        <v>3164</v>
      </c>
      <c r="B3169" s="6" t="str">
        <f>"00498395"</f>
        <v>00498395</v>
      </c>
    </row>
    <row r="3170" spans="1:2">
      <c r="A3170" s="4">
        <v>3165</v>
      </c>
      <c r="B3170" s="6" t="str">
        <f>"00498421"</f>
        <v>00498421</v>
      </c>
    </row>
    <row r="3171" spans="1:2">
      <c r="A3171" s="4">
        <v>3166</v>
      </c>
      <c r="B3171" s="6" t="str">
        <f>"00498423"</f>
        <v>00498423</v>
      </c>
    </row>
    <row r="3172" spans="1:2">
      <c r="A3172" s="4">
        <v>3167</v>
      </c>
      <c r="B3172" s="6" t="str">
        <f>"00498460"</f>
        <v>00498460</v>
      </c>
    </row>
    <row r="3173" spans="1:2">
      <c r="A3173" s="4">
        <v>3168</v>
      </c>
      <c r="B3173" s="6" t="str">
        <f>"00498508"</f>
        <v>00498508</v>
      </c>
    </row>
    <row r="3174" spans="1:2">
      <c r="A3174" s="4">
        <v>3169</v>
      </c>
      <c r="B3174" s="6" t="str">
        <f>"00498518"</f>
        <v>00498518</v>
      </c>
    </row>
    <row r="3175" spans="1:2">
      <c r="A3175" s="4">
        <v>3170</v>
      </c>
      <c r="B3175" s="6" t="str">
        <f>"00498562"</f>
        <v>00498562</v>
      </c>
    </row>
    <row r="3176" spans="1:2">
      <c r="A3176" s="4">
        <v>3171</v>
      </c>
      <c r="B3176" s="6" t="str">
        <f>"00498622"</f>
        <v>00498622</v>
      </c>
    </row>
    <row r="3177" spans="1:2">
      <c r="A3177" s="4">
        <v>3172</v>
      </c>
      <c r="B3177" s="6" t="str">
        <f>"00498657"</f>
        <v>00498657</v>
      </c>
    </row>
    <row r="3178" spans="1:2">
      <c r="A3178" s="4">
        <v>3173</v>
      </c>
      <c r="B3178" s="6" t="str">
        <f>"00498658"</f>
        <v>00498658</v>
      </c>
    </row>
    <row r="3179" spans="1:2">
      <c r="A3179" s="4">
        <v>3174</v>
      </c>
      <c r="B3179" s="6" t="str">
        <f>"00498677"</f>
        <v>00498677</v>
      </c>
    </row>
    <row r="3180" spans="1:2">
      <c r="A3180" s="4">
        <v>3175</v>
      </c>
      <c r="B3180" s="6" t="str">
        <f>"00498689"</f>
        <v>00498689</v>
      </c>
    </row>
    <row r="3181" spans="1:2">
      <c r="A3181" s="4">
        <v>3176</v>
      </c>
      <c r="B3181" s="6" t="str">
        <f>"00498739"</f>
        <v>00498739</v>
      </c>
    </row>
    <row r="3182" spans="1:2">
      <c r="A3182" s="4">
        <v>3177</v>
      </c>
      <c r="B3182" s="6" t="str">
        <f>"00498775"</f>
        <v>00498775</v>
      </c>
    </row>
    <row r="3183" spans="1:2">
      <c r="A3183" s="4">
        <v>3178</v>
      </c>
      <c r="B3183" s="6" t="str">
        <f>"00498786"</f>
        <v>00498786</v>
      </c>
    </row>
    <row r="3184" spans="1:2">
      <c r="A3184" s="4">
        <v>3179</v>
      </c>
      <c r="B3184" s="6" t="str">
        <f>"00498955"</f>
        <v>00498955</v>
      </c>
    </row>
    <row r="3185" spans="1:2">
      <c r="A3185" s="4">
        <v>3180</v>
      </c>
      <c r="B3185" s="6" t="str">
        <f>"00499020"</f>
        <v>00499020</v>
      </c>
    </row>
    <row r="3186" spans="1:2">
      <c r="A3186" s="4">
        <v>3181</v>
      </c>
      <c r="B3186" s="6" t="str">
        <f>"00499031"</f>
        <v>00499031</v>
      </c>
    </row>
    <row r="3187" spans="1:2">
      <c r="A3187" s="4">
        <v>3182</v>
      </c>
      <c r="B3187" s="6" t="str">
        <f>"00499063"</f>
        <v>00499063</v>
      </c>
    </row>
    <row r="3188" spans="1:2">
      <c r="A3188" s="4">
        <v>3183</v>
      </c>
      <c r="B3188" s="6" t="str">
        <f>"00499087"</f>
        <v>00499087</v>
      </c>
    </row>
    <row r="3189" spans="1:2">
      <c r="A3189" s="4">
        <v>3184</v>
      </c>
      <c r="B3189" s="6" t="str">
        <f>"00499112"</f>
        <v>00499112</v>
      </c>
    </row>
    <row r="3190" spans="1:2">
      <c r="A3190" s="4">
        <v>3185</v>
      </c>
      <c r="B3190" s="6" t="str">
        <f>"00499129"</f>
        <v>00499129</v>
      </c>
    </row>
    <row r="3191" spans="1:2">
      <c r="A3191" s="4">
        <v>3186</v>
      </c>
      <c r="B3191" s="6" t="str">
        <f>"00499164"</f>
        <v>00499164</v>
      </c>
    </row>
    <row r="3192" spans="1:2">
      <c r="A3192" s="4">
        <v>3187</v>
      </c>
      <c r="B3192" s="6" t="str">
        <f>"00499269"</f>
        <v>00499269</v>
      </c>
    </row>
    <row r="3193" spans="1:2">
      <c r="A3193" s="4">
        <v>3188</v>
      </c>
      <c r="B3193" s="6" t="str">
        <f>"00499316"</f>
        <v>00499316</v>
      </c>
    </row>
    <row r="3194" spans="1:2">
      <c r="A3194" s="4">
        <v>3189</v>
      </c>
      <c r="B3194" s="6" t="str">
        <f>"00499360"</f>
        <v>00499360</v>
      </c>
    </row>
    <row r="3195" spans="1:2">
      <c r="A3195" s="4">
        <v>3190</v>
      </c>
      <c r="B3195" s="6" t="str">
        <f>"00499398"</f>
        <v>00499398</v>
      </c>
    </row>
    <row r="3196" spans="1:2">
      <c r="A3196" s="4">
        <v>3191</v>
      </c>
      <c r="B3196" s="6" t="str">
        <f>"00499405"</f>
        <v>00499405</v>
      </c>
    </row>
    <row r="3197" spans="1:2">
      <c r="A3197" s="4">
        <v>3192</v>
      </c>
      <c r="B3197" s="6" t="str">
        <f>"00499433"</f>
        <v>00499433</v>
      </c>
    </row>
    <row r="3198" spans="1:2">
      <c r="A3198" s="4">
        <v>3193</v>
      </c>
      <c r="B3198" s="6" t="str">
        <f>"00499479"</f>
        <v>00499479</v>
      </c>
    </row>
    <row r="3199" spans="1:2">
      <c r="A3199" s="4">
        <v>3194</v>
      </c>
      <c r="B3199" s="6" t="str">
        <f>"00499768"</f>
        <v>00499768</v>
      </c>
    </row>
    <row r="3200" spans="1:2">
      <c r="A3200" s="4">
        <v>3195</v>
      </c>
      <c r="B3200" s="6" t="str">
        <f>"00499882"</f>
        <v>00499882</v>
      </c>
    </row>
    <row r="3201" spans="1:2">
      <c r="A3201" s="4">
        <v>3196</v>
      </c>
      <c r="B3201" s="6" t="str">
        <f>"00499902"</f>
        <v>00499902</v>
      </c>
    </row>
    <row r="3202" spans="1:2">
      <c r="A3202" s="4">
        <v>3197</v>
      </c>
      <c r="B3202" s="6" t="str">
        <f>"00499951"</f>
        <v>00499951</v>
      </c>
    </row>
    <row r="3203" spans="1:2">
      <c r="A3203" s="4">
        <v>3198</v>
      </c>
      <c r="B3203" s="6" t="str">
        <f>"00499970"</f>
        <v>00499970</v>
      </c>
    </row>
    <row r="3204" spans="1:2">
      <c r="A3204" s="4">
        <v>3199</v>
      </c>
      <c r="B3204" s="6" t="str">
        <f>"00500032"</f>
        <v>00500032</v>
      </c>
    </row>
    <row r="3205" spans="1:2">
      <c r="A3205" s="4">
        <v>3200</v>
      </c>
      <c r="B3205" s="6" t="str">
        <f>"00500236"</f>
        <v>00500236</v>
      </c>
    </row>
    <row r="3206" spans="1:2">
      <c r="A3206" s="4">
        <v>3201</v>
      </c>
      <c r="B3206" s="6" t="str">
        <f>"00500346"</f>
        <v>00500346</v>
      </c>
    </row>
    <row r="3207" spans="1:2">
      <c r="A3207" s="4">
        <v>3202</v>
      </c>
      <c r="B3207" s="6" t="str">
        <f>"00500353"</f>
        <v>00500353</v>
      </c>
    </row>
    <row r="3208" spans="1:2">
      <c r="A3208" s="4">
        <v>3203</v>
      </c>
      <c r="B3208" s="6" t="str">
        <f>"00500549"</f>
        <v>00500549</v>
      </c>
    </row>
    <row r="3209" spans="1:2">
      <c r="A3209" s="4">
        <v>3204</v>
      </c>
      <c r="B3209" s="6" t="str">
        <f>"00500586"</f>
        <v>00500586</v>
      </c>
    </row>
    <row r="3210" spans="1:2">
      <c r="A3210" s="4">
        <v>3205</v>
      </c>
      <c r="B3210" s="6" t="str">
        <f>"00500703"</f>
        <v>00500703</v>
      </c>
    </row>
    <row r="3211" spans="1:2">
      <c r="A3211" s="4">
        <v>3206</v>
      </c>
      <c r="B3211" s="6" t="str">
        <f>"00500706"</f>
        <v>00500706</v>
      </c>
    </row>
    <row r="3212" spans="1:2">
      <c r="A3212" s="4">
        <v>3207</v>
      </c>
      <c r="B3212" s="6" t="str">
        <f>"00500745"</f>
        <v>00500745</v>
      </c>
    </row>
    <row r="3213" spans="1:2">
      <c r="A3213" s="4">
        <v>3208</v>
      </c>
      <c r="B3213" s="6" t="str">
        <f>"00500799"</f>
        <v>00500799</v>
      </c>
    </row>
    <row r="3214" spans="1:2">
      <c r="A3214" s="4">
        <v>3209</v>
      </c>
      <c r="B3214" s="6" t="str">
        <f>"00500806"</f>
        <v>00500806</v>
      </c>
    </row>
    <row r="3215" spans="1:2">
      <c r="A3215" s="4">
        <v>3210</v>
      </c>
      <c r="B3215" s="6" t="str">
        <f>"00500822"</f>
        <v>00500822</v>
      </c>
    </row>
    <row r="3216" spans="1:2">
      <c r="A3216" s="4">
        <v>3211</v>
      </c>
      <c r="B3216" s="6" t="str">
        <f>"00500916"</f>
        <v>00500916</v>
      </c>
    </row>
    <row r="3217" spans="1:2">
      <c r="A3217" s="4">
        <v>3212</v>
      </c>
      <c r="B3217" s="6" t="str">
        <f>"00501086"</f>
        <v>00501086</v>
      </c>
    </row>
    <row r="3218" spans="1:2">
      <c r="A3218" s="4">
        <v>3213</v>
      </c>
      <c r="B3218" s="6" t="str">
        <f>"00501199"</f>
        <v>00501199</v>
      </c>
    </row>
    <row r="3219" spans="1:2">
      <c r="A3219" s="4">
        <v>3214</v>
      </c>
      <c r="B3219" s="6" t="str">
        <f>"00501236"</f>
        <v>00501236</v>
      </c>
    </row>
    <row r="3220" spans="1:2">
      <c r="A3220" s="4">
        <v>3215</v>
      </c>
      <c r="B3220" s="6" t="str">
        <f>"00501307"</f>
        <v>00501307</v>
      </c>
    </row>
    <row r="3221" spans="1:2">
      <c r="A3221" s="4">
        <v>3216</v>
      </c>
      <c r="B3221" s="6" t="str">
        <f>"00501316"</f>
        <v>00501316</v>
      </c>
    </row>
    <row r="3222" spans="1:2">
      <c r="A3222" s="4">
        <v>3217</v>
      </c>
      <c r="B3222" s="6" t="str">
        <f>"00501328"</f>
        <v>00501328</v>
      </c>
    </row>
    <row r="3223" spans="1:2">
      <c r="A3223" s="4">
        <v>3218</v>
      </c>
      <c r="B3223" s="6" t="str">
        <f>"00501343"</f>
        <v>00501343</v>
      </c>
    </row>
    <row r="3224" spans="1:2">
      <c r="A3224" s="4">
        <v>3219</v>
      </c>
      <c r="B3224" s="6" t="str">
        <f>"00501392"</f>
        <v>00501392</v>
      </c>
    </row>
    <row r="3225" spans="1:2">
      <c r="A3225" s="4">
        <v>3220</v>
      </c>
      <c r="B3225" s="6" t="str">
        <f>"00501395"</f>
        <v>00501395</v>
      </c>
    </row>
    <row r="3226" spans="1:2">
      <c r="A3226" s="4">
        <v>3221</v>
      </c>
      <c r="B3226" s="6" t="str">
        <f>"00501418"</f>
        <v>00501418</v>
      </c>
    </row>
    <row r="3227" spans="1:2">
      <c r="A3227" s="4">
        <v>3222</v>
      </c>
      <c r="B3227" s="6" t="str">
        <f>"00501528"</f>
        <v>00501528</v>
      </c>
    </row>
    <row r="3228" spans="1:2">
      <c r="A3228" s="4">
        <v>3223</v>
      </c>
      <c r="B3228" s="6" t="str">
        <f>"00501551"</f>
        <v>00501551</v>
      </c>
    </row>
    <row r="3229" spans="1:2">
      <c r="A3229" s="4">
        <v>3224</v>
      </c>
      <c r="B3229" s="6" t="str">
        <f>"00501563"</f>
        <v>00501563</v>
      </c>
    </row>
    <row r="3230" spans="1:2">
      <c r="A3230" s="4">
        <v>3225</v>
      </c>
      <c r="B3230" s="6" t="str">
        <f>"00501591"</f>
        <v>00501591</v>
      </c>
    </row>
    <row r="3231" spans="1:2">
      <c r="A3231" s="4">
        <v>3226</v>
      </c>
      <c r="B3231" s="6" t="str">
        <f>"00501737"</f>
        <v>00501737</v>
      </c>
    </row>
    <row r="3232" spans="1:2">
      <c r="A3232" s="4">
        <v>3227</v>
      </c>
      <c r="B3232" s="6" t="str">
        <f>"00501769"</f>
        <v>00501769</v>
      </c>
    </row>
    <row r="3233" spans="1:2">
      <c r="A3233" s="4">
        <v>3228</v>
      </c>
      <c r="B3233" s="6" t="str">
        <f>"00501776"</f>
        <v>00501776</v>
      </c>
    </row>
    <row r="3234" spans="1:2">
      <c r="A3234" s="4">
        <v>3229</v>
      </c>
      <c r="B3234" s="6" t="str">
        <f>"00501821"</f>
        <v>00501821</v>
      </c>
    </row>
    <row r="3235" spans="1:2">
      <c r="A3235" s="4">
        <v>3230</v>
      </c>
      <c r="B3235" s="6" t="str">
        <f>"00501831"</f>
        <v>00501831</v>
      </c>
    </row>
    <row r="3236" spans="1:2">
      <c r="A3236" s="4">
        <v>3231</v>
      </c>
      <c r="B3236" s="6" t="str">
        <f>"00501860"</f>
        <v>00501860</v>
      </c>
    </row>
    <row r="3237" spans="1:2">
      <c r="A3237" s="4">
        <v>3232</v>
      </c>
      <c r="B3237" s="6" t="str">
        <f>"00501904"</f>
        <v>00501904</v>
      </c>
    </row>
    <row r="3238" spans="1:2">
      <c r="A3238" s="4">
        <v>3233</v>
      </c>
      <c r="B3238" s="6" t="str">
        <f>"00501941"</f>
        <v>00501941</v>
      </c>
    </row>
    <row r="3239" spans="1:2">
      <c r="A3239" s="4">
        <v>3234</v>
      </c>
      <c r="B3239" s="6" t="str">
        <f>"00502030"</f>
        <v>00502030</v>
      </c>
    </row>
    <row r="3240" spans="1:2">
      <c r="A3240" s="4">
        <v>3235</v>
      </c>
      <c r="B3240" s="6" t="str">
        <f>"00502034"</f>
        <v>00502034</v>
      </c>
    </row>
    <row r="3241" spans="1:2">
      <c r="A3241" s="4">
        <v>3236</v>
      </c>
      <c r="B3241" s="6" t="str">
        <f>"00502088"</f>
        <v>00502088</v>
      </c>
    </row>
    <row r="3242" spans="1:2">
      <c r="A3242" s="4">
        <v>3237</v>
      </c>
      <c r="B3242" s="6" t="str">
        <f>"00502119"</f>
        <v>00502119</v>
      </c>
    </row>
    <row r="3243" spans="1:2">
      <c r="A3243" s="4">
        <v>3238</v>
      </c>
      <c r="B3243" s="6" t="str">
        <f>"00502201"</f>
        <v>00502201</v>
      </c>
    </row>
    <row r="3244" spans="1:2">
      <c r="A3244" s="4">
        <v>3239</v>
      </c>
      <c r="B3244" s="6" t="str">
        <f>"00502310"</f>
        <v>00502310</v>
      </c>
    </row>
    <row r="3245" spans="1:2">
      <c r="A3245" s="4">
        <v>3240</v>
      </c>
      <c r="B3245" s="6" t="str">
        <f>"00502431"</f>
        <v>00502431</v>
      </c>
    </row>
    <row r="3246" spans="1:2">
      <c r="A3246" s="4">
        <v>3241</v>
      </c>
      <c r="B3246" s="6" t="str">
        <f>"00502445"</f>
        <v>00502445</v>
      </c>
    </row>
    <row r="3247" spans="1:2">
      <c r="A3247" s="4">
        <v>3242</v>
      </c>
      <c r="B3247" s="6" t="str">
        <f>"00502588"</f>
        <v>00502588</v>
      </c>
    </row>
    <row r="3248" spans="1:2">
      <c r="A3248" s="4">
        <v>3243</v>
      </c>
      <c r="B3248" s="6" t="str">
        <f>"00502595"</f>
        <v>00502595</v>
      </c>
    </row>
    <row r="3249" spans="1:2">
      <c r="A3249" s="4">
        <v>3244</v>
      </c>
      <c r="B3249" s="6" t="str">
        <f>"00502650"</f>
        <v>00502650</v>
      </c>
    </row>
    <row r="3250" spans="1:2">
      <c r="A3250" s="4">
        <v>3245</v>
      </c>
      <c r="B3250" s="6" t="str">
        <f>"00502680"</f>
        <v>00502680</v>
      </c>
    </row>
    <row r="3251" spans="1:2">
      <c r="A3251" s="4">
        <v>3246</v>
      </c>
      <c r="B3251" s="6" t="str">
        <f>"00502694"</f>
        <v>00502694</v>
      </c>
    </row>
    <row r="3252" spans="1:2">
      <c r="A3252" s="4">
        <v>3247</v>
      </c>
      <c r="B3252" s="6" t="str">
        <f>"00502719"</f>
        <v>00502719</v>
      </c>
    </row>
    <row r="3253" spans="1:2">
      <c r="A3253" s="4">
        <v>3248</v>
      </c>
      <c r="B3253" s="6" t="str">
        <f>"00502748"</f>
        <v>00502748</v>
      </c>
    </row>
    <row r="3254" spans="1:2">
      <c r="A3254" s="4">
        <v>3249</v>
      </c>
      <c r="B3254" s="6" t="str">
        <f>"00502763"</f>
        <v>00502763</v>
      </c>
    </row>
    <row r="3255" spans="1:2">
      <c r="A3255" s="4">
        <v>3250</v>
      </c>
      <c r="B3255" s="6" t="str">
        <f>"00502818"</f>
        <v>00502818</v>
      </c>
    </row>
    <row r="3256" spans="1:2">
      <c r="A3256" s="4">
        <v>3251</v>
      </c>
      <c r="B3256" s="6" t="str">
        <f>"00503155"</f>
        <v>00503155</v>
      </c>
    </row>
    <row r="3257" spans="1:2">
      <c r="A3257" s="4">
        <v>3252</v>
      </c>
      <c r="B3257" s="6" t="str">
        <f>"00503258"</f>
        <v>00503258</v>
      </c>
    </row>
    <row r="3258" spans="1:2">
      <c r="A3258" s="4">
        <v>3253</v>
      </c>
      <c r="B3258" s="6" t="str">
        <f>"00503265"</f>
        <v>00503265</v>
      </c>
    </row>
    <row r="3259" spans="1:2">
      <c r="A3259" s="4">
        <v>3254</v>
      </c>
      <c r="B3259" s="6" t="str">
        <f>"00503431"</f>
        <v>00503431</v>
      </c>
    </row>
    <row r="3260" spans="1:2">
      <c r="A3260" s="4">
        <v>3255</v>
      </c>
      <c r="B3260" s="6" t="str">
        <f>"00503565"</f>
        <v>00503565</v>
      </c>
    </row>
    <row r="3261" spans="1:2">
      <c r="A3261" s="4">
        <v>3256</v>
      </c>
      <c r="B3261" s="6" t="str">
        <f>"00503588"</f>
        <v>00503588</v>
      </c>
    </row>
    <row r="3262" spans="1:2">
      <c r="A3262" s="4">
        <v>3257</v>
      </c>
      <c r="B3262" s="6" t="str">
        <f>"00504089"</f>
        <v>00504089</v>
      </c>
    </row>
    <row r="3263" spans="1:2">
      <c r="A3263" s="4">
        <v>3258</v>
      </c>
      <c r="B3263" s="6" t="str">
        <f>"00504239"</f>
        <v>00504239</v>
      </c>
    </row>
    <row r="3264" spans="1:2">
      <c r="A3264" s="4">
        <v>3259</v>
      </c>
      <c r="B3264" s="6" t="str">
        <f>"00504420"</f>
        <v>00504420</v>
      </c>
    </row>
    <row r="3265" spans="1:2">
      <c r="A3265" s="4">
        <v>3260</v>
      </c>
      <c r="B3265" s="6" t="str">
        <f>"00504477"</f>
        <v>00504477</v>
      </c>
    </row>
    <row r="3266" spans="1:2">
      <c r="A3266" s="4">
        <v>3261</v>
      </c>
      <c r="B3266" s="6" t="str">
        <f>"00504862"</f>
        <v>00504862</v>
      </c>
    </row>
    <row r="3267" spans="1:2">
      <c r="A3267" s="4">
        <v>3262</v>
      </c>
      <c r="B3267" s="6" t="str">
        <f>"00504902"</f>
        <v>00504902</v>
      </c>
    </row>
    <row r="3268" spans="1:2">
      <c r="A3268" s="4">
        <v>3263</v>
      </c>
      <c r="B3268" s="6" t="str">
        <f>"00505390"</f>
        <v>00505390</v>
      </c>
    </row>
    <row r="3269" spans="1:2">
      <c r="A3269" s="4">
        <v>3264</v>
      </c>
      <c r="B3269" s="6" t="str">
        <f>"00505609"</f>
        <v>00505609</v>
      </c>
    </row>
    <row r="3270" spans="1:2">
      <c r="A3270" s="4">
        <v>3265</v>
      </c>
      <c r="B3270" s="6" t="str">
        <f>"00505823"</f>
        <v>00505823</v>
      </c>
    </row>
    <row r="3271" spans="1:2">
      <c r="A3271" s="4">
        <v>3266</v>
      </c>
      <c r="B3271" s="6" t="str">
        <f>"00505826"</f>
        <v>00505826</v>
      </c>
    </row>
    <row r="3272" spans="1:2">
      <c r="A3272" s="4">
        <v>3267</v>
      </c>
      <c r="B3272" s="6" t="str">
        <f>"00506055"</f>
        <v>00506055</v>
      </c>
    </row>
    <row r="3273" spans="1:2">
      <c r="A3273" s="4">
        <v>3268</v>
      </c>
      <c r="B3273" s="6" t="str">
        <f>"00506202"</f>
        <v>00506202</v>
      </c>
    </row>
    <row r="3274" spans="1:2">
      <c r="A3274" s="4">
        <v>3269</v>
      </c>
      <c r="B3274" s="6" t="str">
        <f>"00506242"</f>
        <v>00506242</v>
      </c>
    </row>
    <row r="3275" spans="1:2">
      <c r="A3275" s="4">
        <v>3270</v>
      </c>
      <c r="B3275" s="6" t="str">
        <f>"00506292"</f>
        <v>00506292</v>
      </c>
    </row>
    <row r="3276" spans="1:2">
      <c r="A3276" s="4">
        <v>3271</v>
      </c>
      <c r="B3276" s="6" t="str">
        <f>"00506398"</f>
        <v>00506398</v>
      </c>
    </row>
    <row r="3277" spans="1:2">
      <c r="A3277" s="4">
        <v>3272</v>
      </c>
      <c r="B3277" s="6" t="str">
        <f>"00506666"</f>
        <v>00506666</v>
      </c>
    </row>
    <row r="3278" spans="1:2">
      <c r="A3278" s="4">
        <v>3273</v>
      </c>
      <c r="B3278" s="6" t="str">
        <f>"00506940"</f>
        <v>00506940</v>
      </c>
    </row>
    <row r="3279" spans="1:2">
      <c r="A3279" s="4">
        <v>3274</v>
      </c>
      <c r="B3279" s="6" t="str">
        <f>"00506989"</f>
        <v>00506989</v>
      </c>
    </row>
    <row r="3280" spans="1:2">
      <c r="A3280" s="4">
        <v>3275</v>
      </c>
      <c r="B3280" s="6" t="str">
        <f>"00506991"</f>
        <v>00506991</v>
      </c>
    </row>
    <row r="3281" spans="1:2">
      <c r="A3281" s="4">
        <v>3276</v>
      </c>
      <c r="B3281" s="6" t="str">
        <f>"00507733"</f>
        <v>00507733</v>
      </c>
    </row>
    <row r="3282" spans="1:2">
      <c r="A3282" s="4">
        <v>3277</v>
      </c>
      <c r="B3282" s="6" t="str">
        <f>"00507816"</f>
        <v>00507816</v>
      </c>
    </row>
    <row r="3283" spans="1:2">
      <c r="A3283" s="4">
        <v>3278</v>
      </c>
      <c r="B3283" s="6" t="str">
        <f>"00508007"</f>
        <v>00508007</v>
      </c>
    </row>
    <row r="3284" spans="1:2">
      <c r="A3284" s="4">
        <v>3279</v>
      </c>
      <c r="B3284" s="6" t="str">
        <f>"00508167"</f>
        <v>00508167</v>
      </c>
    </row>
    <row r="3285" spans="1:2">
      <c r="A3285" s="4">
        <v>3280</v>
      </c>
      <c r="B3285" s="6" t="str">
        <f>"00508216"</f>
        <v>00508216</v>
      </c>
    </row>
    <row r="3286" spans="1:2">
      <c r="A3286" s="4">
        <v>3281</v>
      </c>
      <c r="B3286" s="6" t="str">
        <f>"00509213"</f>
        <v>00509213</v>
      </c>
    </row>
    <row r="3287" spans="1:2">
      <c r="A3287" s="4">
        <v>3282</v>
      </c>
      <c r="B3287" s="6" t="str">
        <f>"00509431"</f>
        <v>00509431</v>
      </c>
    </row>
    <row r="3288" spans="1:2">
      <c r="A3288" s="4">
        <v>3283</v>
      </c>
      <c r="B3288" s="6" t="str">
        <f>"00510079"</f>
        <v>00510079</v>
      </c>
    </row>
    <row r="3289" spans="1:2">
      <c r="A3289" s="4">
        <v>3284</v>
      </c>
      <c r="B3289" s="6" t="str">
        <f>"00510385"</f>
        <v>00510385</v>
      </c>
    </row>
    <row r="3290" spans="1:2">
      <c r="A3290" s="4">
        <v>3285</v>
      </c>
      <c r="B3290" s="6" t="str">
        <f>"00510501"</f>
        <v>00510501</v>
      </c>
    </row>
    <row r="3291" spans="1:2">
      <c r="A3291" s="4">
        <v>3286</v>
      </c>
      <c r="B3291" s="6" t="str">
        <f>"00511691"</f>
        <v>00511691</v>
      </c>
    </row>
    <row r="3292" spans="1:2">
      <c r="A3292" s="4">
        <v>3287</v>
      </c>
      <c r="B3292" s="6" t="str">
        <f>"00512601"</f>
        <v>00512601</v>
      </c>
    </row>
    <row r="3293" spans="1:2">
      <c r="A3293" s="4">
        <v>3288</v>
      </c>
      <c r="B3293" s="6" t="str">
        <f>"00512903"</f>
        <v>00512903</v>
      </c>
    </row>
    <row r="3294" spans="1:2">
      <c r="A3294" s="4">
        <v>3289</v>
      </c>
      <c r="B3294" s="6" t="str">
        <f>"00513242"</f>
        <v>00513242</v>
      </c>
    </row>
    <row r="3295" spans="1:2">
      <c r="A3295" s="4">
        <v>3290</v>
      </c>
      <c r="B3295" s="6" t="str">
        <f>"00513363"</f>
        <v>00513363</v>
      </c>
    </row>
    <row r="3296" spans="1:2">
      <c r="A3296" s="4">
        <v>3291</v>
      </c>
      <c r="B3296" s="6" t="str">
        <f>"00513394"</f>
        <v>00513394</v>
      </c>
    </row>
    <row r="3297" spans="1:2">
      <c r="A3297" s="4">
        <v>3292</v>
      </c>
      <c r="B3297" s="6" t="str">
        <f>"00513405"</f>
        <v>00513405</v>
      </c>
    </row>
    <row r="3298" spans="1:2">
      <c r="A3298" s="4">
        <v>3293</v>
      </c>
      <c r="B3298" s="6" t="str">
        <f>"00514408"</f>
        <v>00514408</v>
      </c>
    </row>
    <row r="3299" spans="1:2">
      <c r="A3299" s="4">
        <v>3294</v>
      </c>
      <c r="B3299" s="6" t="str">
        <f>"00514512"</f>
        <v>00514512</v>
      </c>
    </row>
    <row r="3300" spans="1:2">
      <c r="A3300" s="4">
        <v>3295</v>
      </c>
      <c r="B3300" s="6" t="str">
        <f>"00516301"</f>
        <v>00516301</v>
      </c>
    </row>
    <row r="3301" spans="1:2">
      <c r="A3301" s="4">
        <v>3296</v>
      </c>
      <c r="B3301" s="6" t="str">
        <f>"00516367"</f>
        <v>00516367</v>
      </c>
    </row>
    <row r="3302" spans="1:2">
      <c r="A3302" s="4">
        <v>3297</v>
      </c>
      <c r="B3302" s="6" t="str">
        <f>"00516851"</f>
        <v>00516851</v>
      </c>
    </row>
    <row r="3303" spans="1:2">
      <c r="A3303" s="4">
        <v>3298</v>
      </c>
      <c r="B3303" s="6" t="str">
        <f>"00517035"</f>
        <v>00517035</v>
      </c>
    </row>
    <row r="3304" spans="1:2">
      <c r="A3304" s="4">
        <v>3299</v>
      </c>
      <c r="B3304" s="6" t="str">
        <f>"00517289"</f>
        <v>00517289</v>
      </c>
    </row>
    <row r="3305" spans="1:2">
      <c r="A3305" s="4">
        <v>3300</v>
      </c>
      <c r="B3305" s="6" t="str">
        <f>"00517504"</f>
        <v>00517504</v>
      </c>
    </row>
    <row r="3306" spans="1:2">
      <c r="A3306" s="4">
        <v>3301</v>
      </c>
      <c r="B3306" s="6" t="str">
        <f>"00517587"</f>
        <v>00517587</v>
      </c>
    </row>
    <row r="3307" spans="1:2">
      <c r="A3307" s="4">
        <v>3302</v>
      </c>
      <c r="B3307" s="6" t="str">
        <f>"00518259"</f>
        <v>00518259</v>
      </c>
    </row>
    <row r="3308" spans="1:2">
      <c r="A3308" s="4">
        <v>3303</v>
      </c>
      <c r="B3308" s="6" t="str">
        <f>"00518992"</f>
        <v>00518992</v>
      </c>
    </row>
    <row r="3309" spans="1:2">
      <c r="A3309" s="4">
        <v>3304</v>
      </c>
      <c r="B3309" s="6" t="str">
        <f>"00519495"</f>
        <v>00519495</v>
      </c>
    </row>
    <row r="3310" spans="1:2">
      <c r="A3310" s="4">
        <v>3305</v>
      </c>
      <c r="B3310" s="6" t="str">
        <f>"00519721"</f>
        <v>00519721</v>
      </c>
    </row>
    <row r="3311" spans="1:2">
      <c r="A3311" s="4">
        <v>3306</v>
      </c>
      <c r="B3311" s="6" t="str">
        <f>"00519861"</f>
        <v>00519861</v>
      </c>
    </row>
    <row r="3312" spans="1:2">
      <c r="A3312" s="4">
        <v>3307</v>
      </c>
      <c r="B3312" s="6" t="str">
        <f>"00519923"</f>
        <v>00519923</v>
      </c>
    </row>
    <row r="3313" spans="1:2">
      <c r="A3313" s="4">
        <v>3308</v>
      </c>
      <c r="B3313" s="6" t="str">
        <f>"00520415"</f>
        <v>00520415</v>
      </c>
    </row>
    <row r="3314" spans="1:2">
      <c r="A3314" s="4">
        <v>3309</v>
      </c>
      <c r="B3314" s="6" t="str">
        <f>"00522274"</f>
        <v>00522274</v>
      </c>
    </row>
    <row r="3315" spans="1:2">
      <c r="A3315" s="4">
        <v>3310</v>
      </c>
      <c r="B3315" s="6" t="str">
        <f>"00522718"</f>
        <v>00522718</v>
      </c>
    </row>
    <row r="3316" spans="1:2">
      <c r="A3316" s="4">
        <v>3311</v>
      </c>
      <c r="B3316" s="6" t="str">
        <f>"00523162"</f>
        <v>00523162</v>
      </c>
    </row>
    <row r="3317" spans="1:2">
      <c r="A3317" s="4">
        <v>3312</v>
      </c>
      <c r="B3317" s="6" t="str">
        <f>"00523275"</f>
        <v>00523275</v>
      </c>
    </row>
    <row r="3318" spans="1:2">
      <c r="A3318" s="4">
        <v>3313</v>
      </c>
      <c r="B3318" s="6" t="str">
        <f>"00524496"</f>
        <v>00524496</v>
      </c>
    </row>
    <row r="3319" spans="1:2">
      <c r="A3319" s="4">
        <v>3314</v>
      </c>
      <c r="B3319" s="6" t="str">
        <f>"00524887"</f>
        <v>00524887</v>
      </c>
    </row>
    <row r="3320" spans="1:2">
      <c r="A3320" s="4">
        <v>3315</v>
      </c>
      <c r="B3320" s="6" t="str">
        <f>"00527468"</f>
        <v>00527468</v>
      </c>
    </row>
    <row r="3321" spans="1:2">
      <c r="A3321" s="4">
        <v>3316</v>
      </c>
      <c r="B3321" s="6" t="str">
        <f>"00528191"</f>
        <v>00528191</v>
      </c>
    </row>
    <row r="3322" spans="1:2">
      <c r="A3322" s="4">
        <v>3317</v>
      </c>
      <c r="B3322" s="6" t="str">
        <f>"00528814"</f>
        <v>00528814</v>
      </c>
    </row>
    <row r="3323" spans="1:2">
      <c r="A3323" s="4">
        <v>3318</v>
      </c>
      <c r="B3323" s="6" t="str">
        <f>"00529331"</f>
        <v>00529331</v>
      </c>
    </row>
    <row r="3324" spans="1:2">
      <c r="A3324" s="4">
        <v>3319</v>
      </c>
      <c r="B3324" s="6" t="str">
        <f>"00531096"</f>
        <v>00531096</v>
      </c>
    </row>
    <row r="3325" spans="1:2">
      <c r="A3325" s="4">
        <v>3320</v>
      </c>
      <c r="B3325" s="6" t="str">
        <f>"00531098"</f>
        <v>00531098</v>
      </c>
    </row>
    <row r="3326" spans="1:2">
      <c r="A3326" s="4">
        <v>3321</v>
      </c>
      <c r="B3326" s="6" t="str">
        <f>"00531410"</f>
        <v>00531410</v>
      </c>
    </row>
    <row r="3327" spans="1:2">
      <c r="A3327" s="4">
        <v>3322</v>
      </c>
      <c r="B3327" s="6" t="str">
        <f>"00531547"</f>
        <v>00531547</v>
      </c>
    </row>
    <row r="3328" spans="1:2">
      <c r="A3328" s="4">
        <v>3323</v>
      </c>
      <c r="B3328" s="6" t="str">
        <f>"00531557"</f>
        <v>00531557</v>
      </c>
    </row>
    <row r="3329" spans="1:2">
      <c r="A3329" s="4">
        <v>3324</v>
      </c>
      <c r="B3329" s="6" t="str">
        <f>"00531743"</f>
        <v>00531743</v>
      </c>
    </row>
    <row r="3330" spans="1:2">
      <c r="A3330" s="4">
        <v>3325</v>
      </c>
      <c r="B3330" s="6" t="str">
        <f>"00531845"</f>
        <v>00531845</v>
      </c>
    </row>
    <row r="3331" spans="1:2">
      <c r="A3331" s="4">
        <v>3326</v>
      </c>
      <c r="B3331" s="6" t="str">
        <f>"00531854"</f>
        <v>00531854</v>
      </c>
    </row>
    <row r="3332" spans="1:2">
      <c r="A3332" s="4">
        <v>3327</v>
      </c>
      <c r="B3332" s="6" t="str">
        <f>"00532149"</f>
        <v>00532149</v>
      </c>
    </row>
    <row r="3333" spans="1:2">
      <c r="A3333" s="4">
        <v>3328</v>
      </c>
      <c r="B3333" s="6" t="str">
        <f>"00532163"</f>
        <v>00532163</v>
      </c>
    </row>
    <row r="3334" spans="1:2">
      <c r="A3334" s="4">
        <v>3329</v>
      </c>
      <c r="B3334" s="6" t="str">
        <f>"00532347"</f>
        <v>00532347</v>
      </c>
    </row>
    <row r="3335" spans="1:2">
      <c r="A3335" s="4">
        <v>3330</v>
      </c>
      <c r="B3335" s="6" t="str">
        <f>"00532506"</f>
        <v>00532506</v>
      </c>
    </row>
    <row r="3336" spans="1:2">
      <c r="A3336" s="4">
        <v>3331</v>
      </c>
      <c r="B3336" s="6" t="str">
        <f>"00532568"</f>
        <v>00532568</v>
      </c>
    </row>
    <row r="3337" spans="1:2">
      <c r="A3337" s="4">
        <v>3332</v>
      </c>
      <c r="B3337" s="6" t="str">
        <f>"00533010"</f>
        <v>00533010</v>
      </c>
    </row>
    <row r="3338" spans="1:2">
      <c r="A3338" s="4">
        <v>3333</v>
      </c>
      <c r="B3338" s="6" t="str">
        <f>"00533071"</f>
        <v>00533071</v>
      </c>
    </row>
    <row r="3339" spans="1:2">
      <c r="A3339" s="4">
        <v>3334</v>
      </c>
      <c r="B3339" s="6" t="str">
        <f>"00533224"</f>
        <v>00533224</v>
      </c>
    </row>
    <row r="3340" spans="1:2">
      <c r="A3340" s="4">
        <v>3335</v>
      </c>
      <c r="B3340" s="6" t="str">
        <f>"00533238"</f>
        <v>00533238</v>
      </c>
    </row>
    <row r="3341" spans="1:2">
      <c r="A3341" s="4">
        <v>3336</v>
      </c>
      <c r="B3341" s="6" t="str">
        <f>"00533244"</f>
        <v>00533244</v>
      </c>
    </row>
    <row r="3342" spans="1:2">
      <c r="A3342" s="4">
        <v>3337</v>
      </c>
      <c r="B3342" s="6" t="str">
        <f>"00533340"</f>
        <v>00533340</v>
      </c>
    </row>
    <row r="3343" spans="1:2">
      <c r="A3343" s="4">
        <v>3338</v>
      </c>
      <c r="B3343" s="6" t="str">
        <f>"00533504"</f>
        <v>00533504</v>
      </c>
    </row>
    <row r="3344" spans="1:2">
      <c r="A3344" s="4">
        <v>3339</v>
      </c>
      <c r="B3344" s="6" t="str">
        <f>"00533633"</f>
        <v>00533633</v>
      </c>
    </row>
    <row r="3345" spans="1:2">
      <c r="A3345" s="4">
        <v>3340</v>
      </c>
      <c r="B3345" s="6" t="str">
        <f>"00533657"</f>
        <v>00533657</v>
      </c>
    </row>
    <row r="3346" spans="1:2">
      <c r="A3346" s="4">
        <v>3341</v>
      </c>
      <c r="B3346" s="6" t="str">
        <f>"00533686"</f>
        <v>00533686</v>
      </c>
    </row>
    <row r="3347" spans="1:2">
      <c r="A3347" s="4">
        <v>3342</v>
      </c>
      <c r="B3347" s="6" t="str">
        <f>"00533724"</f>
        <v>00533724</v>
      </c>
    </row>
    <row r="3348" spans="1:2">
      <c r="A3348" s="4">
        <v>3343</v>
      </c>
      <c r="B3348" s="6" t="str">
        <f>"00533730"</f>
        <v>00533730</v>
      </c>
    </row>
    <row r="3349" spans="1:2">
      <c r="A3349" s="4">
        <v>3344</v>
      </c>
      <c r="B3349" s="6" t="str">
        <f>"00533781"</f>
        <v>00533781</v>
      </c>
    </row>
    <row r="3350" spans="1:2">
      <c r="A3350" s="4">
        <v>3345</v>
      </c>
      <c r="B3350" s="6" t="str">
        <f>"00533872"</f>
        <v>00533872</v>
      </c>
    </row>
    <row r="3351" spans="1:2">
      <c r="A3351" s="4">
        <v>3346</v>
      </c>
      <c r="B3351" s="6" t="str">
        <f>"00533929"</f>
        <v>00533929</v>
      </c>
    </row>
    <row r="3352" spans="1:2">
      <c r="A3352" s="4">
        <v>3347</v>
      </c>
      <c r="B3352" s="6" t="str">
        <f>"00534079"</f>
        <v>00534079</v>
      </c>
    </row>
    <row r="3353" spans="1:2">
      <c r="A3353" s="4">
        <v>3348</v>
      </c>
      <c r="B3353" s="6" t="str">
        <f>"00534150"</f>
        <v>00534150</v>
      </c>
    </row>
    <row r="3354" spans="1:2">
      <c r="A3354" s="4">
        <v>3349</v>
      </c>
      <c r="B3354" s="6" t="str">
        <f>"00534179"</f>
        <v>00534179</v>
      </c>
    </row>
    <row r="3355" spans="1:2">
      <c r="A3355" s="4">
        <v>3350</v>
      </c>
      <c r="B3355" s="6" t="str">
        <f>"00534202"</f>
        <v>00534202</v>
      </c>
    </row>
    <row r="3356" spans="1:2">
      <c r="A3356" s="4">
        <v>3351</v>
      </c>
      <c r="B3356" s="6" t="str">
        <f>"00534246"</f>
        <v>00534246</v>
      </c>
    </row>
    <row r="3357" spans="1:2">
      <c r="A3357" s="4">
        <v>3352</v>
      </c>
      <c r="B3357" s="6" t="str">
        <f>"00534272"</f>
        <v>00534272</v>
      </c>
    </row>
    <row r="3358" spans="1:2">
      <c r="A3358" s="4">
        <v>3353</v>
      </c>
      <c r="B3358" s="6" t="str">
        <f>"00534316"</f>
        <v>00534316</v>
      </c>
    </row>
    <row r="3359" spans="1:2">
      <c r="A3359" s="4">
        <v>3354</v>
      </c>
      <c r="B3359" s="6" t="str">
        <f>"00534479"</f>
        <v>00534479</v>
      </c>
    </row>
    <row r="3360" spans="1:2">
      <c r="A3360" s="4">
        <v>3355</v>
      </c>
      <c r="B3360" s="6" t="str">
        <f>"00534550"</f>
        <v>00534550</v>
      </c>
    </row>
    <row r="3361" spans="1:2">
      <c r="A3361" s="4">
        <v>3356</v>
      </c>
      <c r="B3361" s="6" t="str">
        <f>"00534790"</f>
        <v>00534790</v>
      </c>
    </row>
    <row r="3362" spans="1:2">
      <c r="A3362" s="4">
        <v>3357</v>
      </c>
      <c r="B3362" s="6" t="str">
        <f>"00534853"</f>
        <v>00534853</v>
      </c>
    </row>
    <row r="3363" spans="1:2">
      <c r="A3363" s="4">
        <v>3358</v>
      </c>
      <c r="B3363" s="6" t="str">
        <f>"00534879"</f>
        <v>00534879</v>
      </c>
    </row>
    <row r="3364" spans="1:2">
      <c r="A3364" s="4">
        <v>3359</v>
      </c>
      <c r="B3364" s="6" t="str">
        <f>"00534886"</f>
        <v>00534886</v>
      </c>
    </row>
    <row r="3365" spans="1:2">
      <c r="A3365" s="4">
        <v>3360</v>
      </c>
      <c r="B3365" s="6" t="str">
        <f>"00534950"</f>
        <v>00534950</v>
      </c>
    </row>
    <row r="3366" spans="1:2">
      <c r="A3366" s="4">
        <v>3361</v>
      </c>
      <c r="B3366" s="6" t="str">
        <f>"00535039"</f>
        <v>00535039</v>
      </c>
    </row>
    <row r="3367" spans="1:2">
      <c r="A3367" s="4">
        <v>3362</v>
      </c>
      <c r="B3367" s="6" t="str">
        <f>"00535061"</f>
        <v>00535061</v>
      </c>
    </row>
    <row r="3368" spans="1:2">
      <c r="A3368" s="4">
        <v>3363</v>
      </c>
      <c r="B3368" s="6" t="str">
        <f>"00535067"</f>
        <v>00535067</v>
      </c>
    </row>
    <row r="3369" spans="1:2">
      <c r="A3369" s="4">
        <v>3364</v>
      </c>
      <c r="B3369" s="6" t="str">
        <f>"00535081"</f>
        <v>00535081</v>
      </c>
    </row>
    <row r="3370" spans="1:2">
      <c r="A3370" s="4">
        <v>3365</v>
      </c>
      <c r="B3370" s="6" t="str">
        <f>"00535104"</f>
        <v>00535104</v>
      </c>
    </row>
    <row r="3371" spans="1:2">
      <c r="A3371" s="4">
        <v>3366</v>
      </c>
      <c r="B3371" s="6" t="str">
        <f>"00535321"</f>
        <v>00535321</v>
      </c>
    </row>
    <row r="3372" spans="1:2">
      <c r="A3372" s="4">
        <v>3367</v>
      </c>
      <c r="B3372" s="6" t="str">
        <f>"00535325"</f>
        <v>00535325</v>
      </c>
    </row>
    <row r="3373" spans="1:2">
      <c r="A3373" s="4">
        <v>3368</v>
      </c>
      <c r="B3373" s="6" t="str">
        <f>"00535410"</f>
        <v>00535410</v>
      </c>
    </row>
    <row r="3374" spans="1:2">
      <c r="A3374" s="4">
        <v>3369</v>
      </c>
      <c r="B3374" s="6" t="str">
        <f>"00535457"</f>
        <v>00535457</v>
      </c>
    </row>
    <row r="3375" spans="1:2">
      <c r="A3375" s="4">
        <v>3370</v>
      </c>
      <c r="B3375" s="6" t="str">
        <f>"00535507"</f>
        <v>00535507</v>
      </c>
    </row>
    <row r="3376" spans="1:2">
      <c r="A3376" s="4">
        <v>3371</v>
      </c>
      <c r="B3376" s="6" t="str">
        <f>"00535542"</f>
        <v>00535542</v>
      </c>
    </row>
    <row r="3377" spans="1:2">
      <c r="A3377" s="4">
        <v>3372</v>
      </c>
      <c r="B3377" s="6" t="str">
        <f>"00535587"</f>
        <v>00535587</v>
      </c>
    </row>
    <row r="3378" spans="1:2">
      <c r="A3378" s="4">
        <v>3373</v>
      </c>
      <c r="B3378" s="6" t="str">
        <f>"00535628"</f>
        <v>00535628</v>
      </c>
    </row>
    <row r="3379" spans="1:2">
      <c r="A3379" s="4">
        <v>3374</v>
      </c>
      <c r="B3379" s="6" t="str">
        <f>"00535658"</f>
        <v>00535658</v>
      </c>
    </row>
    <row r="3380" spans="1:2">
      <c r="A3380" s="4">
        <v>3375</v>
      </c>
      <c r="B3380" s="6" t="str">
        <f>"00535740"</f>
        <v>00535740</v>
      </c>
    </row>
    <row r="3381" spans="1:2">
      <c r="A3381" s="4">
        <v>3376</v>
      </c>
      <c r="B3381" s="6" t="str">
        <f>"00535870"</f>
        <v>00535870</v>
      </c>
    </row>
    <row r="3382" spans="1:2">
      <c r="A3382" s="4">
        <v>3377</v>
      </c>
      <c r="B3382" s="6" t="str">
        <f>"00535966"</f>
        <v>00535966</v>
      </c>
    </row>
    <row r="3383" spans="1:2">
      <c r="A3383" s="4">
        <v>3378</v>
      </c>
      <c r="B3383" s="6" t="str">
        <f>"00536003"</f>
        <v>00536003</v>
      </c>
    </row>
    <row r="3384" spans="1:2">
      <c r="A3384" s="4">
        <v>3379</v>
      </c>
      <c r="B3384" s="6" t="str">
        <f>"00536037"</f>
        <v>00536037</v>
      </c>
    </row>
    <row r="3385" spans="1:2">
      <c r="A3385" s="4">
        <v>3380</v>
      </c>
      <c r="B3385" s="6" t="str">
        <f>"00536050"</f>
        <v>00536050</v>
      </c>
    </row>
    <row r="3386" spans="1:2">
      <c r="A3386" s="4">
        <v>3381</v>
      </c>
      <c r="B3386" s="6" t="str">
        <f>"00536281"</f>
        <v>00536281</v>
      </c>
    </row>
    <row r="3387" spans="1:2">
      <c r="A3387" s="4">
        <v>3382</v>
      </c>
      <c r="B3387" s="6" t="str">
        <f>"00536403"</f>
        <v>00536403</v>
      </c>
    </row>
    <row r="3388" spans="1:2">
      <c r="A3388" s="4">
        <v>3383</v>
      </c>
      <c r="B3388" s="6" t="str">
        <f>"00536423"</f>
        <v>00536423</v>
      </c>
    </row>
    <row r="3389" spans="1:2">
      <c r="A3389" s="4">
        <v>3384</v>
      </c>
      <c r="B3389" s="6" t="str">
        <f>"00536443"</f>
        <v>00536443</v>
      </c>
    </row>
    <row r="3390" spans="1:2">
      <c r="A3390" s="4">
        <v>3385</v>
      </c>
      <c r="B3390" s="6" t="str">
        <f>"00536449"</f>
        <v>00536449</v>
      </c>
    </row>
    <row r="3391" spans="1:2">
      <c r="A3391" s="4">
        <v>3386</v>
      </c>
      <c r="B3391" s="6" t="str">
        <f>"00536479"</f>
        <v>00536479</v>
      </c>
    </row>
    <row r="3392" spans="1:2">
      <c r="A3392" s="4">
        <v>3387</v>
      </c>
      <c r="B3392" s="6" t="str">
        <f>"00536565"</f>
        <v>00536565</v>
      </c>
    </row>
    <row r="3393" spans="1:2">
      <c r="A3393" s="4">
        <v>3388</v>
      </c>
      <c r="B3393" s="6" t="str">
        <f>"00536678"</f>
        <v>00536678</v>
      </c>
    </row>
    <row r="3394" spans="1:2">
      <c r="A3394" s="4">
        <v>3389</v>
      </c>
      <c r="B3394" s="6" t="str">
        <f>"00536685"</f>
        <v>00536685</v>
      </c>
    </row>
    <row r="3395" spans="1:2">
      <c r="A3395" s="4">
        <v>3390</v>
      </c>
      <c r="B3395" s="6" t="str">
        <f>"00536723"</f>
        <v>00536723</v>
      </c>
    </row>
    <row r="3396" spans="1:2">
      <c r="A3396" s="4">
        <v>3391</v>
      </c>
      <c r="B3396" s="6" t="str">
        <f>"00536806"</f>
        <v>00536806</v>
      </c>
    </row>
    <row r="3397" spans="1:2">
      <c r="A3397" s="4">
        <v>3392</v>
      </c>
      <c r="B3397" s="6" t="str">
        <f>"00536825"</f>
        <v>00536825</v>
      </c>
    </row>
    <row r="3398" spans="1:2">
      <c r="A3398" s="4">
        <v>3393</v>
      </c>
      <c r="B3398" s="6" t="str">
        <f>"00536836"</f>
        <v>00536836</v>
      </c>
    </row>
    <row r="3399" spans="1:2">
      <c r="A3399" s="4">
        <v>3394</v>
      </c>
      <c r="B3399" s="6" t="str">
        <f>"00536848"</f>
        <v>00536848</v>
      </c>
    </row>
    <row r="3400" spans="1:2">
      <c r="A3400" s="4">
        <v>3395</v>
      </c>
      <c r="B3400" s="6" t="str">
        <f>"00536858"</f>
        <v>00536858</v>
      </c>
    </row>
    <row r="3401" spans="1:2">
      <c r="A3401" s="4">
        <v>3396</v>
      </c>
      <c r="B3401" s="6" t="str">
        <f>"00536942"</f>
        <v>00536942</v>
      </c>
    </row>
    <row r="3402" spans="1:2">
      <c r="A3402" s="4">
        <v>3397</v>
      </c>
      <c r="B3402" s="6" t="str">
        <f>"00536968"</f>
        <v>00536968</v>
      </c>
    </row>
    <row r="3403" spans="1:2">
      <c r="A3403" s="4">
        <v>3398</v>
      </c>
      <c r="B3403" s="6" t="str">
        <f>"00537113"</f>
        <v>00537113</v>
      </c>
    </row>
    <row r="3404" spans="1:2">
      <c r="A3404" s="4">
        <v>3399</v>
      </c>
      <c r="B3404" s="6" t="str">
        <f>"00537127"</f>
        <v>00537127</v>
      </c>
    </row>
    <row r="3405" spans="1:2">
      <c r="A3405" s="4">
        <v>3400</v>
      </c>
      <c r="B3405" s="6" t="str">
        <f>"00537151"</f>
        <v>00537151</v>
      </c>
    </row>
    <row r="3406" spans="1:2">
      <c r="A3406" s="4">
        <v>3401</v>
      </c>
      <c r="B3406" s="6" t="str">
        <f>"00537171"</f>
        <v>00537171</v>
      </c>
    </row>
    <row r="3407" spans="1:2">
      <c r="A3407" s="4">
        <v>3402</v>
      </c>
      <c r="B3407" s="6" t="str">
        <f>"00537197"</f>
        <v>00537197</v>
      </c>
    </row>
    <row r="3408" spans="1:2">
      <c r="A3408" s="4">
        <v>3403</v>
      </c>
      <c r="B3408" s="6" t="str">
        <f>"00537335"</f>
        <v>00537335</v>
      </c>
    </row>
    <row r="3409" spans="1:2">
      <c r="A3409" s="4">
        <v>3404</v>
      </c>
      <c r="B3409" s="6" t="str">
        <f>"00537354"</f>
        <v>00537354</v>
      </c>
    </row>
    <row r="3410" spans="1:2">
      <c r="A3410" s="4">
        <v>3405</v>
      </c>
      <c r="B3410" s="6" t="str">
        <f>"00537373"</f>
        <v>00537373</v>
      </c>
    </row>
    <row r="3411" spans="1:2">
      <c r="A3411" s="4">
        <v>3406</v>
      </c>
      <c r="B3411" s="6" t="str">
        <f>"00537417"</f>
        <v>00537417</v>
      </c>
    </row>
    <row r="3412" spans="1:2">
      <c r="A3412" s="4">
        <v>3407</v>
      </c>
      <c r="B3412" s="6" t="str">
        <f>"00537418"</f>
        <v>00537418</v>
      </c>
    </row>
    <row r="3413" spans="1:2">
      <c r="A3413" s="4">
        <v>3408</v>
      </c>
      <c r="B3413" s="6" t="str">
        <f>"00537437"</f>
        <v>00537437</v>
      </c>
    </row>
    <row r="3414" spans="1:2">
      <c r="A3414" s="4">
        <v>3409</v>
      </c>
      <c r="B3414" s="6" t="str">
        <f>"00537443"</f>
        <v>00537443</v>
      </c>
    </row>
    <row r="3415" spans="1:2">
      <c r="A3415" s="4">
        <v>3410</v>
      </c>
      <c r="B3415" s="6" t="str">
        <f>"00537493"</f>
        <v>00537493</v>
      </c>
    </row>
    <row r="3416" spans="1:2">
      <c r="A3416" s="4">
        <v>3411</v>
      </c>
      <c r="B3416" s="6" t="str">
        <f>"00537495"</f>
        <v>00537495</v>
      </c>
    </row>
    <row r="3417" spans="1:2">
      <c r="A3417" s="4">
        <v>3412</v>
      </c>
      <c r="B3417" s="6" t="str">
        <f>"00537550"</f>
        <v>00537550</v>
      </c>
    </row>
    <row r="3418" spans="1:2">
      <c r="A3418" s="4">
        <v>3413</v>
      </c>
      <c r="B3418" s="6" t="str">
        <f>"00537569"</f>
        <v>00537569</v>
      </c>
    </row>
    <row r="3419" spans="1:2">
      <c r="A3419" s="4">
        <v>3414</v>
      </c>
      <c r="B3419" s="6" t="str">
        <f>"00537583"</f>
        <v>00537583</v>
      </c>
    </row>
    <row r="3420" spans="1:2">
      <c r="A3420" s="4">
        <v>3415</v>
      </c>
      <c r="B3420" s="6" t="str">
        <f>"00537597"</f>
        <v>00537597</v>
      </c>
    </row>
    <row r="3421" spans="1:2">
      <c r="A3421" s="4">
        <v>3416</v>
      </c>
      <c r="B3421" s="6" t="str">
        <f>"00537653"</f>
        <v>00537653</v>
      </c>
    </row>
    <row r="3422" spans="1:2">
      <c r="A3422" s="4">
        <v>3417</v>
      </c>
      <c r="B3422" s="6" t="str">
        <f>"00537704"</f>
        <v>00537704</v>
      </c>
    </row>
    <row r="3423" spans="1:2">
      <c r="A3423" s="4">
        <v>3418</v>
      </c>
      <c r="B3423" s="6" t="str">
        <f>"00537734"</f>
        <v>00537734</v>
      </c>
    </row>
    <row r="3424" spans="1:2">
      <c r="A3424" s="4">
        <v>3419</v>
      </c>
      <c r="B3424" s="6" t="str">
        <f>"00537753"</f>
        <v>00537753</v>
      </c>
    </row>
    <row r="3425" spans="1:2">
      <c r="A3425" s="4">
        <v>3420</v>
      </c>
      <c r="B3425" s="6" t="str">
        <f>"00537793"</f>
        <v>00537793</v>
      </c>
    </row>
    <row r="3426" spans="1:2">
      <c r="A3426" s="4">
        <v>3421</v>
      </c>
      <c r="B3426" s="6" t="str">
        <f>"00537839"</f>
        <v>00537839</v>
      </c>
    </row>
    <row r="3427" spans="1:2">
      <c r="A3427" s="4">
        <v>3422</v>
      </c>
      <c r="B3427" s="6" t="str">
        <f>"00537848"</f>
        <v>00537848</v>
      </c>
    </row>
    <row r="3428" spans="1:2">
      <c r="A3428" s="4">
        <v>3423</v>
      </c>
      <c r="B3428" s="6" t="str">
        <f>"00537856"</f>
        <v>00537856</v>
      </c>
    </row>
    <row r="3429" spans="1:2">
      <c r="A3429" s="4">
        <v>3424</v>
      </c>
      <c r="B3429" s="6" t="str">
        <f>"00537858"</f>
        <v>00537858</v>
      </c>
    </row>
    <row r="3430" spans="1:2">
      <c r="A3430" s="4">
        <v>3425</v>
      </c>
      <c r="B3430" s="6" t="str">
        <f>"00537922"</f>
        <v>00537922</v>
      </c>
    </row>
    <row r="3431" spans="1:2">
      <c r="A3431" s="4">
        <v>3426</v>
      </c>
      <c r="B3431" s="6" t="str">
        <f>"00537942"</f>
        <v>00537942</v>
      </c>
    </row>
    <row r="3432" spans="1:2">
      <c r="A3432" s="4">
        <v>3427</v>
      </c>
      <c r="B3432" s="6" t="str">
        <f>"00537950"</f>
        <v>00537950</v>
      </c>
    </row>
    <row r="3433" spans="1:2">
      <c r="A3433" s="4">
        <v>3428</v>
      </c>
      <c r="B3433" s="6" t="str">
        <f>"00537962"</f>
        <v>00537962</v>
      </c>
    </row>
    <row r="3434" spans="1:2">
      <c r="A3434" s="4">
        <v>3429</v>
      </c>
      <c r="B3434" s="6" t="str">
        <f>"00538015"</f>
        <v>00538015</v>
      </c>
    </row>
    <row r="3435" spans="1:2">
      <c r="A3435" s="4">
        <v>3430</v>
      </c>
      <c r="B3435" s="6" t="str">
        <f>"00538142"</f>
        <v>00538142</v>
      </c>
    </row>
    <row r="3436" spans="1:2">
      <c r="A3436" s="4">
        <v>3431</v>
      </c>
      <c r="B3436" s="6" t="str">
        <f>"00538319"</f>
        <v>00538319</v>
      </c>
    </row>
    <row r="3437" spans="1:2">
      <c r="A3437" s="4">
        <v>3432</v>
      </c>
      <c r="B3437" s="6" t="str">
        <f>"00538324"</f>
        <v>00538324</v>
      </c>
    </row>
    <row r="3438" spans="1:2">
      <c r="A3438" s="4">
        <v>3433</v>
      </c>
      <c r="B3438" s="6" t="str">
        <f>"00538331"</f>
        <v>00538331</v>
      </c>
    </row>
    <row r="3439" spans="1:2">
      <c r="A3439" s="4">
        <v>3434</v>
      </c>
      <c r="B3439" s="6" t="str">
        <f>"00538348"</f>
        <v>00538348</v>
      </c>
    </row>
    <row r="3440" spans="1:2">
      <c r="A3440" s="4">
        <v>3435</v>
      </c>
      <c r="B3440" s="6" t="str">
        <f>"00538372"</f>
        <v>00538372</v>
      </c>
    </row>
    <row r="3441" spans="1:2">
      <c r="A3441" s="4">
        <v>3436</v>
      </c>
      <c r="B3441" s="6" t="str">
        <f>"00538394"</f>
        <v>00538394</v>
      </c>
    </row>
    <row r="3442" spans="1:2">
      <c r="A3442" s="4">
        <v>3437</v>
      </c>
      <c r="B3442" s="6" t="str">
        <f>"00538395"</f>
        <v>00538395</v>
      </c>
    </row>
    <row r="3443" spans="1:2">
      <c r="A3443" s="4">
        <v>3438</v>
      </c>
      <c r="B3443" s="6" t="str">
        <f>"00538533"</f>
        <v>00538533</v>
      </c>
    </row>
    <row r="3444" spans="1:2">
      <c r="A3444" s="4">
        <v>3439</v>
      </c>
      <c r="B3444" s="6" t="str">
        <f>"00538566"</f>
        <v>00538566</v>
      </c>
    </row>
    <row r="3445" spans="1:2">
      <c r="A3445" s="4">
        <v>3440</v>
      </c>
      <c r="B3445" s="6" t="str">
        <f>"00538584"</f>
        <v>00538584</v>
      </c>
    </row>
    <row r="3446" spans="1:2">
      <c r="A3446" s="4">
        <v>3441</v>
      </c>
      <c r="B3446" s="6" t="str">
        <f>"00538610"</f>
        <v>00538610</v>
      </c>
    </row>
    <row r="3447" spans="1:2">
      <c r="A3447" s="4">
        <v>3442</v>
      </c>
      <c r="B3447" s="6" t="str">
        <f>"00538627"</f>
        <v>00538627</v>
      </c>
    </row>
    <row r="3448" spans="1:2">
      <c r="A3448" s="4">
        <v>3443</v>
      </c>
      <c r="B3448" s="6" t="str">
        <f>"00538644"</f>
        <v>00538644</v>
      </c>
    </row>
    <row r="3449" spans="1:2">
      <c r="A3449" s="4">
        <v>3444</v>
      </c>
      <c r="B3449" s="6" t="str">
        <f>"00538751"</f>
        <v>00538751</v>
      </c>
    </row>
    <row r="3450" spans="1:2">
      <c r="A3450" s="4">
        <v>3445</v>
      </c>
      <c r="B3450" s="6" t="str">
        <f>"00538864"</f>
        <v>00538864</v>
      </c>
    </row>
    <row r="3451" spans="1:2">
      <c r="A3451" s="4">
        <v>3446</v>
      </c>
      <c r="B3451" s="6" t="str">
        <f>"00538884"</f>
        <v>00538884</v>
      </c>
    </row>
    <row r="3452" spans="1:2">
      <c r="A3452" s="4">
        <v>3447</v>
      </c>
      <c r="B3452" s="6" t="str">
        <f>"00538914"</f>
        <v>00538914</v>
      </c>
    </row>
    <row r="3453" spans="1:2">
      <c r="A3453" s="4">
        <v>3448</v>
      </c>
      <c r="B3453" s="6" t="str">
        <f>"00538984"</f>
        <v>00538984</v>
      </c>
    </row>
    <row r="3454" spans="1:2">
      <c r="A3454" s="4">
        <v>3449</v>
      </c>
      <c r="B3454" s="6" t="str">
        <f>"00539184"</f>
        <v>00539184</v>
      </c>
    </row>
    <row r="3455" spans="1:2">
      <c r="A3455" s="4">
        <v>3450</v>
      </c>
      <c r="B3455" s="6" t="str">
        <f>"00539319"</f>
        <v>00539319</v>
      </c>
    </row>
    <row r="3456" spans="1:2">
      <c r="A3456" s="4">
        <v>3451</v>
      </c>
      <c r="B3456" s="6" t="str">
        <f>"00539376"</f>
        <v>00539376</v>
      </c>
    </row>
    <row r="3457" spans="1:2">
      <c r="A3457" s="4">
        <v>3452</v>
      </c>
      <c r="B3457" s="6" t="str">
        <f>"00539402"</f>
        <v>00539402</v>
      </c>
    </row>
    <row r="3458" spans="1:2">
      <c r="A3458" s="4">
        <v>3453</v>
      </c>
      <c r="B3458" s="6" t="str">
        <f>"00539413"</f>
        <v>00539413</v>
      </c>
    </row>
    <row r="3459" spans="1:2">
      <c r="A3459" s="4">
        <v>3454</v>
      </c>
      <c r="B3459" s="6" t="str">
        <f>"00539478"</f>
        <v>00539478</v>
      </c>
    </row>
    <row r="3460" spans="1:2">
      <c r="A3460" s="4">
        <v>3455</v>
      </c>
      <c r="B3460" s="6" t="str">
        <f>"00539502"</f>
        <v>00539502</v>
      </c>
    </row>
    <row r="3461" spans="1:2">
      <c r="A3461" s="4">
        <v>3456</v>
      </c>
      <c r="B3461" s="6" t="str">
        <f>"00539505"</f>
        <v>00539505</v>
      </c>
    </row>
    <row r="3462" spans="1:2">
      <c r="A3462" s="4">
        <v>3457</v>
      </c>
      <c r="B3462" s="6" t="str">
        <f>"00539575"</f>
        <v>00539575</v>
      </c>
    </row>
    <row r="3463" spans="1:2">
      <c r="A3463" s="4">
        <v>3458</v>
      </c>
      <c r="B3463" s="6" t="str">
        <f>"00539632"</f>
        <v>00539632</v>
      </c>
    </row>
    <row r="3464" spans="1:2">
      <c r="A3464" s="4">
        <v>3459</v>
      </c>
      <c r="B3464" s="6" t="str">
        <f>"00539636"</f>
        <v>00539636</v>
      </c>
    </row>
    <row r="3465" spans="1:2">
      <c r="A3465" s="4">
        <v>3460</v>
      </c>
      <c r="B3465" s="6" t="str">
        <f>"00539640"</f>
        <v>00539640</v>
      </c>
    </row>
    <row r="3466" spans="1:2">
      <c r="A3466" s="4">
        <v>3461</v>
      </c>
      <c r="B3466" s="6" t="str">
        <f>"00539649"</f>
        <v>00539649</v>
      </c>
    </row>
    <row r="3467" spans="1:2">
      <c r="A3467" s="4">
        <v>3462</v>
      </c>
      <c r="B3467" s="6" t="str">
        <f>"00539655"</f>
        <v>00539655</v>
      </c>
    </row>
    <row r="3468" spans="1:2">
      <c r="A3468" s="4">
        <v>3463</v>
      </c>
      <c r="B3468" s="6" t="str">
        <f>"00539661"</f>
        <v>00539661</v>
      </c>
    </row>
    <row r="3469" spans="1:2">
      <c r="A3469" s="4">
        <v>3464</v>
      </c>
      <c r="B3469" s="6" t="str">
        <f>"00539680"</f>
        <v>00539680</v>
      </c>
    </row>
    <row r="3470" spans="1:2">
      <c r="A3470" s="4">
        <v>3465</v>
      </c>
      <c r="B3470" s="6" t="str">
        <f>"00539721"</f>
        <v>00539721</v>
      </c>
    </row>
    <row r="3471" spans="1:2">
      <c r="A3471" s="4">
        <v>3466</v>
      </c>
      <c r="B3471" s="6" t="str">
        <f>"00539742"</f>
        <v>00539742</v>
      </c>
    </row>
    <row r="3472" spans="1:2">
      <c r="A3472" s="4">
        <v>3467</v>
      </c>
      <c r="B3472" s="6" t="str">
        <f>"00539747"</f>
        <v>00539747</v>
      </c>
    </row>
    <row r="3473" spans="1:2">
      <c r="A3473" s="4">
        <v>3468</v>
      </c>
      <c r="B3473" s="6" t="str">
        <f>"00539791"</f>
        <v>00539791</v>
      </c>
    </row>
    <row r="3474" spans="1:2">
      <c r="A3474" s="4">
        <v>3469</v>
      </c>
      <c r="B3474" s="6" t="str">
        <f>"00539825"</f>
        <v>00539825</v>
      </c>
    </row>
    <row r="3475" spans="1:2">
      <c r="A3475" s="4">
        <v>3470</v>
      </c>
      <c r="B3475" s="6" t="str">
        <f>"00539850"</f>
        <v>00539850</v>
      </c>
    </row>
    <row r="3476" spans="1:2">
      <c r="A3476" s="4">
        <v>3471</v>
      </c>
      <c r="B3476" s="6" t="str">
        <f>"00539852"</f>
        <v>00539852</v>
      </c>
    </row>
    <row r="3477" spans="1:2">
      <c r="A3477" s="4">
        <v>3472</v>
      </c>
      <c r="B3477" s="6" t="str">
        <f>"00539882"</f>
        <v>00539882</v>
      </c>
    </row>
    <row r="3478" spans="1:2">
      <c r="A3478" s="4">
        <v>3473</v>
      </c>
      <c r="B3478" s="6" t="str">
        <f>"00539952"</f>
        <v>00539952</v>
      </c>
    </row>
    <row r="3479" spans="1:2">
      <c r="A3479" s="4">
        <v>3474</v>
      </c>
      <c r="B3479" s="6" t="str">
        <f>"00539964"</f>
        <v>00539964</v>
      </c>
    </row>
    <row r="3480" spans="1:2">
      <c r="A3480" s="4">
        <v>3475</v>
      </c>
      <c r="B3480" s="6" t="str">
        <f>"00540040"</f>
        <v>00540040</v>
      </c>
    </row>
    <row r="3481" spans="1:2">
      <c r="A3481" s="4">
        <v>3476</v>
      </c>
      <c r="B3481" s="6" t="str">
        <f>"00540043"</f>
        <v>00540043</v>
      </c>
    </row>
    <row r="3482" spans="1:2">
      <c r="A3482" s="4">
        <v>3477</v>
      </c>
      <c r="B3482" s="6" t="str">
        <f>"00540048"</f>
        <v>00540048</v>
      </c>
    </row>
    <row r="3483" spans="1:2">
      <c r="A3483" s="4">
        <v>3478</v>
      </c>
      <c r="B3483" s="6" t="str">
        <f>"00540056"</f>
        <v>00540056</v>
      </c>
    </row>
    <row r="3484" spans="1:2">
      <c r="A3484" s="4">
        <v>3479</v>
      </c>
      <c r="B3484" s="6" t="str">
        <f>"00540065"</f>
        <v>00540065</v>
      </c>
    </row>
    <row r="3485" spans="1:2">
      <c r="A3485" s="4">
        <v>3480</v>
      </c>
      <c r="B3485" s="6" t="str">
        <f>"00540083"</f>
        <v>00540083</v>
      </c>
    </row>
    <row r="3486" spans="1:2">
      <c r="A3486" s="4">
        <v>3481</v>
      </c>
      <c r="B3486" s="6" t="str">
        <f>"00540097"</f>
        <v>00540097</v>
      </c>
    </row>
    <row r="3487" spans="1:2">
      <c r="A3487" s="4">
        <v>3482</v>
      </c>
      <c r="B3487" s="6" t="str">
        <f>"00540098"</f>
        <v>00540098</v>
      </c>
    </row>
    <row r="3488" spans="1:2">
      <c r="A3488" s="4">
        <v>3483</v>
      </c>
      <c r="B3488" s="6" t="str">
        <f>"00540123"</f>
        <v>00540123</v>
      </c>
    </row>
    <row r="3489" spans="1:2">
      <c r="A3489" s="4">
        <v>3484</v>
      </c>
      <c r="B3489" s="6" t="str">
        <f>"00540127"</f>
        <v>00540127</v>
      </c>
    </row>
    <row r="3490" spans="1:2">
      <c r="A3490" s="4">
        <v>3485</v>
      </c>
      <c r="B3490" s="6" t="str">
        <f>"00540146"</f>
        <v>00540146</v>
      </c>
    </row>
    <row r="3491" spans="1:2">
      <c r="A3491" s="4">
        <v>3486</v>
      </c>
      <c r="B3491" s="6" t="str">
        <f>"00540153"</f>
        <v>00540153</v>
      </c>
    </row>
    <row r="3492" spans="1:2">
      <c r="A3492" s="4">
        <v>3487</v>
      </c>
      <c r="B3492" s="6" t="str">
        <f>"00540190"</f>
        <v>00540190</v>
      </c>
    </row>
    <row r="3493" spans="1:2">
      <c r="A3493" s="4">
        <v>3488</v>
      </c>
      <c r="B3493" s="6" t="str">
        <f>"00540194"</f>
        <v>00540194</v>
      </c>
    </row>
    <row r="3494" spans="1:2">
      <c r="A3494" s="4">
        <v>3489</v>
      </c>
      <c r="B3494" s="6" t="str">
        <f>"00540205"</f>
        <v>00540205</v>
      </c>
    </row>
    <row r="3495" spans="1:2">
      <c r="A3495" s="4">
        <v>3490</v>
      </c>
      <c r="B3495" s="6" t="str">
        <f>"00540216"</f>
        <v>00540216</v>
      </c>
    </row>
    <row r="3496" spans="1:2">
      <c r="A3496" s="4">
        <v>3491</v>
      </c>
      <c r="B3496" s="6" t="str">
        <f>"00540221"</f>
        <v>00540221</v>
      </c>
    </row>
    <row r="3497" spans="1:2">
      <c r="A3497" s="4">
        <v>3492</v>
      </c>
      <c r="B3497" s="6" t="str">
        <f>"00540271"</f>
        <v>00540271</v>
      </c>
    </row>
    <row r="3498" spans="1:2">
      <c r="A3498" s="4">
        <v>3493</v>
      </c>
      <c r="B3498" s="6" t="str">
        <f>"00540278"</f>
        <v>00540278</v>
      </c>
    </row>
    <row r="3499" spans="1:2">
      <c r="A3499" s="4">
        <v>3494</v>
      </c>
      <c r="B3499" s="6" t="str">
        <f>"00540299"</f>
        <v>00540299</v>
      </c>
    </row>
    <row r="3500" spans="1:2">
      <c r="A3500" s="4">
        <v>3495</v>
      </c>
      <c r="B3500" s="6" t="str">
        <f>"00540311"</f>
        <v>00540311</v>
      </c>
    </row>
    <row r="3501" spans="1:2">
      <c r="A3501" s="4">
        <v>3496</v>
      </c>
      <c r="B3501" s="6" t="str">
        <f>"00540343"</f>
        <v>00540343</v>
      </c>
    </row>
    <row r="3502" spans="1:2">
      <c r="A3502" s="4">
        <v>3497</v>
      </c>
      <c r="B3502" s="6" t="str">
        <f>"00540344"</f>
        <v>00540344</v>
      </c>
    </row>
    <row r="3503" spans="1:2">
      <c r="A3503" s="4">
        <v>3498</v>
      </c>
      <c r="B3503" s="6" t="str">
        <f>"00540375"</f>
        <v>00540375</v>
      </c>
    </row>
    <row r="3504" spans="1:2">
      <c r="A3504" s="4">
        <v>3499</v>
      </c>
      <c r="B3504" s="6" t="str">
        <f>"00540386"</f>
        <v>00540386</v>
      </c>
    </row>
    <row r="3505" spans="1:2">
      <c r="A3505" s="4">
        <v>3500</v>
      </c>
      <c r="B3505" s="6" t="str">
        <f>"00540431"</f>
        <v>00540431</v>
      </c>
    </row>
    <row r="3506" spans="1:2">
      <c r="A3506" s="4">
        <v>3501</v>
      </c>
      <c r="B3506" s="6" t="str">
        <f>"00540434"</f>
        <v>00540434</v>
      </c>
    </row>
    <row r="3507" spans="1:2">
      <c r="A3507" s="4">
        <v>3502</v>
      </c>
      <c r="B3507" s="6" t="str">
        <f>"00540451"</f>
        <v>00540451</v>
      </c>
    </row>
    <row r="3508" spans="1:2">
      <c r="A3508" s="4">
        <v>3503</v>
      </c>
      <c r="B3508" s="6" t="str">
        <f>"00540470"</f>
        <v>00540470</v>
      </c>
    </row>
    <row r="3509" spans="1:2">
      <c r="A3509" s="4">
        <v>3504</v>
      </c>
      <c r="B3509" s="6" t="str">
        <f>"00540490"</f>
        <v>00540490</v>
      </c>
    </row>
    <row r="3510" spans="1:2">
      <c r="A3510" s="4">
        <v>3505</v>
      </c>
      <c r="B3510" s="6" t="str">
        <f>"00540504"</f>
        <v>00540504</v>
      </c>
    </row>
    <row r="3511" spans="1:2">
      <c r="A3511" s="4">
        <v>3506</v>
      </c>
      <c r="B3511" s="6" t="str">
        <f>"00540522"</f>
        <v>00540522</v>
      </c>
    </row>
    <row r="3512" spans="1:2">
      <c r="A3512" s="4">
        <v>3507</v>
      </c>
      <c r="B3512" s="6" t="str">
        <f>"00540531"</f>
        <v>00540531</v>
      </c>
    </row>
    <row r="3513" spans="1:2">
      <c r="A3513" s="4">
        <v>3508</v>
      </c>
      <c r="B3513" s="6" t="str">
        <f>"00540588"</f>
        <v>00540588</v>
      </c>
    </row>
    <row r="3514" spans="1:2">
      <c r="A3514" s="4">
        <v>3509</v>
      </c>
      <c r="B3514" s="6" t="str">
        <f>"00540589"</f>
        <v>00540589</v>
      </c>
    </row>
    <row r="3515" spans="1:2">
      <c r="A3515" s="4">
        <v>3510</v>
      </c>
      <c r="B3515" s="6" t="str">
        <f>"00540614"</f>
        <v>00540614</v>
      </c>
    </row>
    <row r="3516" spans="1:2">
      <c r="A3516" s="4">
        <v>3511</v>
      </c>
      <c r="B3516" s="6" t="str">
        <f>"00540677"</f>
        <v>00540677</v>
      </c>
    </row>
    <row r="3517" spans="1:2">
      <c r="A3517" s="4">
        <v>3512</v>
      </c>
      <c r="B3517" s="6" t="str">
        <f>"00540679"</f>
        <v>00540679</v>
      </c>
    </row>
    <row r="3518" spans="1:2">
      <c r="A3518" s="4">
        <v>3513</v>
      </c>
      <c r="B3518" s="6" t="str">
        <f>"00540727"</f>
        <v>00540727</v>
      </c>
    </row>
    <row r="3519" spans="1:2">
      <c r="A3519" s="4">
        <v>3514</v>
      </c>
      <c r="B3519" s="6" t="str">
        <f>"00540735"</f>
        <v>00540735</v>
      </c>
    </row>
    <row r="3520" spans="1:2">
      <c r="A3520" s="4">
        <v>3515</v>
      </c>
      <c r="B3520" s="6" t="str">
        <f>"00540750"</f>
        <v>00540750</v>
      </c>
    </row>
    <row r="3521" spans="1:2">
      <c r="A3521" s="4">
        <v>3516</v>
      </c>
      <c r="B3521" s="6" t="str">
        <f>"00540756"</f>
        <v>00540756</v>
      </c>
    </row>
    <row r="3522" spans="1:2">
      <c r="A3522" s="4">
        <v>3517</v>
      </c>
      <c r="B3522" s="6" t="str">
        <f>"00540809"</f>
        <v>00540809</v>
      </c>
    </row>
    <row r="3523" spans="1:2">
      <c r="A3523" s="4">
        <v>3518</v>
      </c>
      <c r="B3523" s="6" t="str">
        <f>"00540810"</f>
        <v>00540810</v>
      </c>
    </row>
    <row r="3524" spans="1:2">
      <c r="A3524" s="4">
        <v>3519</v>
      </c>
      <c r="B3524" s="6" t="str">
        <f>"00540840"</f>
        <v>00540840</v>
      </c>
    </row>
    <row r="3525" spans="1:2">
      <c r="A3525" s="4">
        <v>3520</v>
      </c>
      <c r="B3525" s="6" t="str">
        <f>"00540841"</f>
        <v>00540841</v>
      </c>
    </row>
    <row r="3526" spans="1:2">
      <c r="A3526" s="4">
        <v>3521</v>
      </c>
      <c r="B3526" s="6" t="str">
        <f>"00540842"</f>
        <v>00540842</v>
      </c>
    </row>
    <row r="3527" spans="1:2">
      <c r="A3527" s="4">
        <v>3522</v>
      </c>
      <c r="B3527" s="6" t="str">
        <f>"00540872"</f>
        <v>00540872</v>
      </c>
    </row>
    <row r="3528" spans="1:2">
      <c r="A3528" s="4">
        <v>3523</v>
      </c>
      <c r="B3528" s="6" t="str">
        <f>"00540901"</f>
        <v>00540901</v>
      </c>
    </row>
    <row r="3529" spans="1:2">
      <c r="A3529" s="4">
        <v>3524</v>
      </c>
      <c r="B3529" s="6" t="str">
        <f>"00540914"</f>
        <v>00540914</v>
      </c>
    </row>
    <row r="3530" spans="1:2">
      <c r="A3530" s="4">
        <v>3525</v>
      </c>
      <c r="B3530" s="6" t="str">
        <f>"00540916"</f>
        <v>00540916</v>
      </c>
    </row>
    <row r="3531" spans="1:2">
      <c r="A3531" s="4">
        <v>3526</v>
      </c>
      <c r="B3531" s="6" t="str">
        <f>"00540925"</f>
        <v>00540925</v>
      </c>
    </row>
    <row r="3532" spans="1:2">
      <c r="A3532" s="4">
        <v>3527</v>
      </c>
      <c r="B3532" s="6" t="str">
        <f>"00540938"</f>
        <v>00540938</v>
      </c>
    </row>
    <row r="3533" spans="1:2">
      <c r="A3533" s="4">
        <v>3528</v>
      </c>
      <c r="B3533" s="6" t="str">
        <f>"00540954"</f>
        <v>00540954</v>
      </c>
    </row>
    <row r="3534" spans="1:2">
      <c r="A3534" s="4">
        <v>3529</v>
      </c>
      <c r="B3534" s="6" t="str">
        <f>"00540962"</f>
        <v>00540962</v>
      </c>
    </row>
    <row r="3535" spans="1:2">
      <c r="A3535" s="4">
        <v>3530</v>
      </c>
      <c r="B3535" s="6" t="str">
        <f>"00540965"</f>
        <v>00540965</v>
      </c>
    </row>
    <row r="3536" spans="1:2">
      <c r="A3536" s="4">
        <v>3531</v>
      </c>
      <c r="B3536" s="6" t="str">
        <f>"00540967"</f>
        <v>00540967</v>
      </c>
    </row>
    <row r="3537" spans="1:2">
      <c r="A3537" s="4">
        <v>3532</v>
      </c>
      <c r="B3537" s="6" t="str">
        <f>"00540970"</f>
        <v>00540970</v>
      </c>
    </row>
    <row r="3538" spans="1:2">
      <c r="A3538" s="4">
        <v>3533</v>
      </c>
      <c r="B3538" s="6" t="str">
        <f>"00541189"</f>
        <v>00541189</v>
      </c>
    </row>
    <row r="3539" spans="1:2">
      <c r="A3539" s="4">
        <v>3534</v>
      </c>
      <c r="B3539" s="6" t="str">
        <f>"00541362"</f>
        <v>00541362</v>
      </c>
    </row>
    <row r="3540" spans="1:2">
      <c r="A3540" s="4">
        <v>3535</v>
      </c>
      <c r="B3540" s="6" t="str">
        <f>"00541444"</f>
        <v>00541444</v>
      </c>
    </row>
    <row r="3541" spans="1:2">
      <c r="A3541" s="4">
        <v>3536</v>
      </c>
      <c r="B3541" s="6" t="str">
        <f>"00541478"</f>
        <v>00541478</v>
      </c>
    </row>
    <row r="3542" spans="1:2">
      <c r="A3542" s="4">
        <v>3537</v>
      </c>
      <c r="B3542" s="6" t="str">
        <f>"00541485"</f>
        <v>00541485</v>
      </c>
    </row>
    <row r="3543" spans="1:2">
      <c r="A3543" s="4">
        <v>3538</v>
      </c>
      <c r="B3543" s="6" t="str">
        <f>"00541496"</f>
        <v>00541496</v>
      </c>
    </row>
    <row r="3544" spans="1:2">
      <c r="A3544" s="4">
        <v>3539</v>
      </c>
      <c r="B3544" s="6" t="str">
        <f>"00541565"</f>
        <v>00541565</v>
      </c>
    </row>
    <row r="3545" spans="1:2">
      <c r="A3545" s="4">
        <v>3540</v>
      </c>
      <c r="B3545" s="6" t="str">
        <f>"00541580"</f>
        <v>00541580</v>
      </c>
    </row>
    <row r="3546" spans="1:2">
      <c r="A3546" s="4">
        <v>3541</v>
      </c>
      <c r="B3546" s="6" t="str">
        <f>"00541705"</f>
        <v>00541705</v>
      </c>
    </row>
    <row r="3547" spans="1:2">
      <c r="A3547" s="4">
        <v>3542</v>
      </c>
      <c r="B3547" s="6" t="str">
        <f>"00541786"</f>
        <v>00541786</v>
      </c>
    </row>
    <row r="3548" spans="1:2">
      <c r="A3548" s="4">
        <v>3543</v>
      </c>
      <c r="B3548" s="6" t="str">
        <f>"00541789"</f>
        <v>00541789</v>
      </c>
    </row>
    <row r="3549" spans="1:2">
      <c r="A3549" s="4">
        <v>3544</v>
      </c>
      <c r="B3549" s="6" t="str">
        <f>"00541917"</f>
        <v>00541917</v>
      </c>
    </row>
    <row r="3550" spans="1:2">
      <c r="A3550" s="4">
        <v>3545</v>
      </c>
      <c r="B3550" s="6" t="str">
        <f>"00542319"</f>
        <v>00542319</v>
      </c>
    </row>
    <row r="3551" spans="1:2">
      <c r="A3551" s="4">
        <v>3546</v>
      </c>
      <c r="B3551" s="6" t="str">
        <f>"00542612"</f>
        <v>00542612</v>
      </c>
    </row>
    <row r="3552" spans="1:2">
      <c r="A3552" s="4">
        <v>3547</v>
      </c>
      <c r="B3552" s="6" t="str">
        <f>"00542764"</f>
        <v>00542764</v>
      </c>
    </row>
    <row r="3553" spans="1:2">
      <c r="A3553" s="4">
        <v>3548</v>
      </c>
      <c r="B3553" s="6" t="str">
        <f>"00542917"</f>
        <v>00542917</v>
      </c>
    </row>
    <row r="3554" spans="1:2">
      <c r="A3554" s="4">
        <v>3549</v>
      </c>
      <c r="B3554" s="6" t="str">
        <f>"00542946"</f>
        <v>00542946</v>
      </c>
    </row>
    <row r="3555" spans="1:2">
      <c r="A3555" s="4">
        <v>3550</v>
      </c>
      <c r="B3555" s="6" t="str">
        <f>"00543031"</f>
        <v>00543031</v>
      </c>
    </row>
    <row r="3556" spans="1:2">
      <c r="A3556" s="4">
        <v>3551</v>
      </c>
      <c r="B3556" s="6" t="str">
        <f>"00543099"</f>
        <v>00543099</v>
      </c>
    </row>
    <row r="3557" spans="1:2">
      <c r="A3557" s="4">
        <v>3552</v>
      </c>
      <c r="B3557" s="6" t="str">
        <f>"00543364"</f>
        <v>00543364</v>
      </c>
    </row>
    <row r="3558" spans="1:2">
      <c r="A3558" s="4">
        <v>3553</v>
      </c>
      <c r="B3558" s="6" t="str">
        <f>"00543503"</f>
        <v>00543503</v>
      </c>
    </row>
    <row r="3559" spans="1:2">
      <c r="A3559" s="4">
        <v>3554</v>
      </c>
      <c r="B3559" s="6" t="str">
        <f>"00543516"</f>
        <v>00543516</v>
      </c>
    </row>
    <row r="3560" spans="1:2">
      <c r="A3560" s="4">
        <v>3555</v>
      </c>
      <c r="B3560" s="6" t="str">
        <f>"00543550"</f>
        <v>00543550</v>
      </c>
    </row>
    <row r="3561" spans="1:2">
      <c r="A3561" s="4">
        <v>3556</v>
      </c>
      <c r="B3561" s="6" t="str">
        <f>"00543664"</f>
        <v>00543664</v>
      </c>
    </row>
    <row r="3562" spans="1:2">
      <c r="A3562" s="4">
        <v>3557</v>
      </c>
      <c r="B3562" s="6" t="str">
        <f>"00543762"</f>
        <v>00543762</v>
      </c>
    </row>
    <row r="3563" spans="1:2">
      <c r="A3563" s="4">
        <v>3558</v>
      </c>
      <c r="B3563" s="6" t="str">
        <f>"00544181"</f>
        <v>00544181</v>
      </c>
    </row>
    <row r="3564" spans="1:2">
      <c r="A3564" s="4">
        <v>3559</v>
      </c>
      <c r="B3564" s="6" t="str">
        <f>"00544184"</f>
        <v>00544184</v>
      </c>
    </row>
    <row r="3565" spans="1:2">
      <c r="A3565" s="4">
        <v>3560</v>
      </c>
      <c r="B3565" s="6" t="str">
        <f>"00544201"</f>
        <v>00544201</v>
      </c>
    </row>
    <row r="3566" spans="1:2">
      <c r="A3566" s="4">
        <v>3561</v>
      </c>
      <c r="B3566" s="6" t="str">
        <f>"00544389"</f>
        <v>00544389</v>
      </c>
    </row>
    <row r="3567" spans="1:2">
      <c r="A3567" s="4">
        <v>3562</v>
      </c>
      <c r="B3567" s="6" t="str">
        <f>"00544439"</f>
        <v>00544439</v>
      </c>
    </row>
    <row r="3568" spans="1:2">
      <c r="A3568" s="4">
        <v>3563</v>
      </c>
      <c r="B3568" s="6" t="str">
        <f>"00544502"</f>
        <v>00544502</v>
      </c>
    </row>
    <row r="3569" spans="1:2">
      <c r="A3569" s="4">
        <v>3564</v>
      </c>
      <c r="B3569" s="6" t="str">
        <f>"00544610"</f>
        <v>00544610</v>
      </c>
    </row>
    <row r="3570" spans="1:2">
      <c r="A3570" s="4">
        <v>3565</v>
      </c>
      <c r="B3570" s="6" t="str">
        <f>"00544627"</f>
        <v>00544627</v>
      </c>
    </row>
    <row r="3571" spans="1:2">
      <c r="A3571" s="4">
        <v>3566</v>
      </c>
      <c r="B3571" s="6" t="str">
        <f>"00545217"</f>
        <v>00545217</v>
      </c>
    </row>
    <row r="3572" spans="1:2">
      <c r="A3572" s="4">
        <v>3567</v>
      </c>
      <c r="B3572" s="6" t="str">
        <f>"00545363"</f>
        <v>00545363</v>
      </c>
    </row>
    <row r="3573" spans="1:2">
      <c r="A3573" s="4">
        <v>3568</v>
      </c>
      <c r="B3573" s="6" t="str">
        <f>"00545520"</f>
        <v>00545520</v>
      </c>
    </row>
    <row r="3574" spans="1:2">
      <c r="A3574" s="4">
        <v>3569</v>
      </c>
      <c r="B3574" s="6" t="str">
        <f>"00545854"</f>
        <v>00545854</v>
      </c>
    </row>
    <row r="3575" spans="1:2">
      <c r="A3575" s="4">
        <v>3570</v>
      </c>
      <c r="B3575" s="6" t="str">
        <f>"00546014"</f>
        <v>00546014</v>
      </c>
    </row>
    <row r="3576" spans="1:2">
      <c r="A3576" s="4">
        <v>3571</v>
      </c>
      <c r="B3576" s="6" t="str">
        <f>"00546034"</f>
        <v>00546034</v>
      </c>
    </row>
    <row r="3577" spans="1:2">
      <c r="A3577" s="4">
        <v>3572</v>
      </c>
      <c r="B3577" s="6" t="str">
        <f>"00546247"</f>
        <v>00546247</v>
      </c>
    </row>
    <row r="3578" spans="1:2">
      <c r="A3578" s="4">
        <v>3573</v>
      </c>
      <c r="B3578" s="6" t="str">
        <f>"00546394"</f>
        <v>00546394</v>
      </c>
    </row>
    <row r="3579" spans="1:2">
      <c r="A3579" s="4">
        <v>3574</v>
      </c>
      <c r="B3579" s="6" t="str">
        <f>"00546581"</f>
        <v>00546581</v>
      </c>
    </row>
    <row r="3580" spans="1:2">
      <c r="A3580" s="4">
        <v>3575</v>
      </c>
      <c r="B3580" s="6" t="str">
        <f>"00546659"</f>
        <v>00546659</v>
      </c>
    </row>
    <row r="3581" spans="1:2">
      <c r="A3581" s="4">
        <v>3576</v>
      </c>
      <c r="B3581" s="6" t="str">
        <f>"00546709"</f>
        <v>00546709</v>
      </c>
    </row>
    <row r="3582" spans="1:2">
      <c r="A3582" s="4">
        <v>3577</v>
      </c>
      <c r="B3582" s="6" t="str">
        <f>"00546860"</f>
        <v>00546860</v>
      </c>
    </row>
    <row r="3583" spans="1:2">
      <c r="A3583" s="4">
        <v>3578</v>
      </c>
      <c r="B3583" s="6" t="str">
        <f>"00546983"</f>
        <v>00546983</v>
      </c>
    </row>
    <row r="3584" spans="1:2">
      <c r="A3584" s="4">
        <v>3579</v>
      </c>
      <c r="B3584" s="6" t="str">
        <f>"00547018"</f>
        <v>00547018</v>
      </c>
    </row>
    <row r="3585" spans="1:2">
      <c r="A3585" s="4">
        <v>3580</v>
      </c>
      <c r="B3585" s="6" t="str">
        <f>"00547609"</f>
        <v>00547609</v>
      </c>
    </row>
    <row r="3586" spans="1:2">
      <c r="A3586" s="4">
        <v>3581</v>
      </c>
      <c r="B3586" s="6" t="str">
        <f>"00547708"</f>
        <v>00547708</v>
      </c>
    </row>
    <row r="3587" spans="1:2">
      <c r="A3587" s="4">
        <v>3582</v>
      </c>
      <c r="B3587" s="6" t="str">
        <f>"00547714"</f>
        <v>00547714</v>
      </c>
    </row>
    <row r="3588" spans="1:2">
      <c r="A3588" s="4">
        <v>3583</v>
      </c>
      <c r="B3588" s="6" t="str">
        <f>"00547832"</f>
        <v>00547832</v>
      </c>
    </row>
    <row r="3589" spans="1:2">
      <c r="A3589" s="4">
        <v>3584</v>
      </c>
      <c r="B3589" s="6" t="str">
        <f>"00547869"</f>
        <v>00547869</v>
      </c>
    </row>
    <row r="3590" spans="1:2">
      <c r="A3590" s="4">
        <v>3585</v>
      </c>
      <c r="B3590" s="6" t="str">
        <f>"00547905"</f>
        <v>00547905</v>
      </c>
    </row>
    <row r="3591" spans="1:2">
      <c r="A3591" s="4">
        <v>3586</v>
      </c>
      <c r="B3591" s="6" t="str">
        <f>"00547931"</f>
        <v>00547931</v>
      </c>
    </row>
    <row r="3592" spans="1:2">
      <c r="A3592" s="4">
        <v>3587</v>
      </c>
      <c r="B3592" s="6" t="str">
        <f>"00548041"</f>
        <v>00548041</v>
      </c>
    </row>
    <row r="3593" spans="1:2">
      <c r="A3593" s="4">
        <v>3588</v>
      </c>
      <c r="B3593" s="6" t="str">
        <f>"00548115"</f>
        <v>00548115</v>
      </c>
    </row>
    <row r="3594" spans="1:2">
      <c r="A3594" s="4">
        <v>3589</v>
      </c>
      <c r="B3594" s="6" t="str">
        <f>"00548151"</f>
        <v>00548151</v>
      </c>
    </row>
    <row r="3595" spans="1:2">
      <c r="A3595" s="4">
        <v>3590</v>
      </c>
      <c r="B3595" s="6" t="str">
        <f>"00548243"</f>
        <v>00548243</v>
      </c>
    </row>
    <row r="3596" spans="1:2">
      <c r="A3596" s="4">
        <v>3591</v>
      </c>
      <c r="B3596" s="6" t="str">
        <f>"00548604"</f>
        <v>00548604</v>
      </c>
    </row>
    <row r="3597" spans="1:2">
      <c r="A3597" s="4">
        <v>3592</v>
      </c>
      <c r="B3597" s="6" t="str">
        <f>"00548755"</f>
        <v>00548755</v>
      </c>
    </row>
    <row r="3598" spans="1:2">
      <c r="A3598" s="4">
        <v>3593</v>
      </c>
      <c r="B3598" s="6" t="str">
        <f>"00548770"</f>
        <v>00548770</v>
      </c>
    </row>
    <row r="3599" spans="1:2">
      <c r="A3599" s="4">
        <v>3594</v>
      </c>
      <c r="B3599" s="6" t="str">
        <f>"00548772"</f>
        <v>00548772</v>
      </c>
    </row>
    <row r="3600" spans="1:2">
      <c r="A3600" s="4">
        <v>3595</v>
      </c>
      <c r="B3600" s="6" t="str">
        <f>"00549315"</f>
        <v>00549315</v>
      </c>
    </row>
    <row r="3601" spans="1:2">
      <c r="A3601" s="4">
        <v>3596</v>
      </c>
      <c r="B3601" s="6" t="str">
        <f>"00549526"</f>
        <v>00549526</v>
      </c>
    </row>
    <row r="3602" spans="1:2">
      <c r="A3602" s="4">
        <v>3597</v>
      </c>
      <c r="B3602" s="6" t="str">
        <f>"00549602"</f>
        <v>00549602</v>
      </c>
    </row>
    <row r="3603" spans="1:2">
      <c r="A3603" s="4">
        <v>3598</v>
      </c>
      <c r="B3603" s="6" t="str">
        <f>"00549611"</f>
        <v>00549611</v>
      </c>
    </row>
    <row r="3604" spans="1:2">
      <c r="A3604" s="4">
        <v>3599</v>
      </c>
      <c r="B3604" s="6" t="str">
        <f>"00549908"</f>
        <v>00549908</v>
      </c>
    </row>
    <row r="3605" spans="1:2">
      <c r="A3605" s="4">
        <v>3600</v>
      </c>
      <c r="B3605" s="6" t="str">
        <f>"00549960"</f>
        <v>00549960</v>
      </c>
    </row>
    <row r="3606" spans="1:2">
      <c r="A3606" s="4">
        <v>3601</v>
      </c>
      <c r="B3606" s="6" t="str">
        <f>"00550020"</f>
        <v>00550020</v>
      </c>
    </row>
    <row r="3607" spans="1:2">
      <c r="A3607" s="4">
        <v>3602</v>
      </c>
      <c r="B3607" s="6" t="str">
        <f>"00550051"</f>
        <v>00550051</v>
      </c>
    </row>
    <row r="3608" spans="1:2">
      <c r="A3608" s="4">
        <v>3603</v>
      </c>
      <c r="B3608" s="6" t="str">
        <f>"00550153"</f>
        <v>00550153</v>
      </c>
    </row>
    <row r="3609" spans="1:2">
      <c r="A3609" s="4">
        <v>3604</v>
      </c>
      <c r="B3609" s="6" t="str">
        <f>"00550215"</f>
        <v>00550215</v>
      </c>
    </row>
    <row r="3610" spans="1:2">
      <c r="A3610" s="4">
        <v>3605</v>
      </c>
      <c r="B3610" s="6" t="str">
        <f>"00550502"</f>
        <v>00550502</v>
      </c>
    </row>
    <row r="3611" spans="1:2">
      <c r="A3611" s="4">
        <v>3606</v>
      </c>
      <c r="B3611" s="6" t="str">
        <f>"00550518"</f>
        <v>00550518</v>
      </c>
    </row>
    <row r="3612" spans="1:2">
      <c r="A3612" s="4">
        <v>3607</v>
      </c>
      <c r="B3612" s="6" t="str">
        <f>"00550943"</f>
        <v>00550943</v>
      </c>
    </row>
    <row r="3613" spans="1:2">
      <c r="A3613" s="4">
        <v>3608</v>
      </c>
      <c r="B3613" s="6" t="str">
        <f>"00550988"</f>
        <v>00550988</v>
      </c>
    </row>
    <row r="3614" spans="1:2">
      <c r="A3614" s="4">
        <v>3609</v>
      </c>
      <c r="B3614" s="6" t="str">
        <f>"00551089"</f>
        <v>00551089</v>
      </c>
    </row>
    <row r="3615" spans="1:2">
      <c r="A3615" s="4">
        <v>3610</v>
      </c>
      <c r="B3615" s="6" t="str">
        <f>"00551090"</f>
        <v>00551090</v>
      </c>
    </row>
    <row r="3616" spans="1:2">
      <c r="A3616" s="4">
        <v>3611</v>
      </c>
      <c r="B3616" s="6" t="str">
        <f>"00551123"</f>
        <v>00551123</v>
      </c>
    </row>
    <row r="3617" spans="1:2">
      <c r="A3617" s="4">
        <v>3612</v>
      </c>
      <c r="B3617" s="6" t="str">
        <f>"00551132"</f>
        <v>00551132</v>
      </c>
    </row>
    <row r="3618" spans="1:2">
      <c r="A3618" s="4">
        <v>3613</v>
      </c>
      <c r="B3618" s="6" t="str">
        <f>"00551161"</f>
        <v>00551161</v>
      </c>
    </row>
    <row r="3619" spans="1:2">
      <c r="A3619" s="4">
        <v>3614</v>
      </c>
      <c r="B3619" s="6" t="str">
        <f>"00551267"</f>
        <v>00551267</v>
      </c>
    </row>
    <row r="3620" spans="1:2">
      <c r="A3620" s="4">
        <v>3615</v>
      </c>
      <c r="B3620" s="6" t="str">
        <f>"00551399"</f>
        <v>00551399</v>
      </c>
    </row>
    <row r="3621" spans="1:2">
      <c r="A3621" s="4">
        <v>3616</v>
      </c>
      <c r="B3621" s="6" t="str">
        <f>"00551755"</f>
        <v>00551755</v>
      </c>
    </row>
    <row r="3622" spans="1:2">
      <c r="A3622" s="4">
        <v>3617</v>
      </c>
      <c r="B3622" s="6" t="str">
        <f>"00551984"</f>
        <v>00551984</v>
      </c>
    </row>
    <row r="3623" spans="1:2">
      <c r="A3623" s="4">
        <v>3618</v>
      </c>
      <c r="B3623" s="6" t="str">
        <f>"00551989"</f>
        <v>00551989</v>
      </c>
    </row>
    <row r="3624" spans="1:2">
      <c r="A3624" s="4">
        <v>3619</v>
      </c>
      <c r="B3624" s="6" t="str">
        <f>"00552027"</f>
        <v>00552027</v>
      </c>
    </row>
    <row r="3625" spans="1:2">
      <c r="A3625" s="4">
        <v>3620</v>
      </c>
      <c r="B3625" s="6" t="str">
        <f>"00552183"</f>
        <v>00552183</v>
      </c>
    </row>
    <row r="3626" spans="1:2">
      <c r="A3626" s="4">
        <v>3621</v>
      </c>
      <c r="B3626" s="6" t="str">
        <f>"00552266"</f>
        <v>00552266</v>
      </c>
    </row>
    <row r="3627" spans="1:2">
      <c r="A3627" s="4">
        <v>3622</v>
      </c>
      <c r="B3627" s="6" t="str">
        <f>"00552635"</f>
        <v>00552635</v>
      </c>
    </row>
    <row r="3628" spans="1:2">
      <c r="A3628" s="4">
        <v>3623</v>
      </c>
      <c r="B3628" s="6" t="str">
        <f>"00553022"</f>
        <v>00553022</v>
      </c>
    </row>
    <row r="3629" spans="1:2">
      <c r="A3629" s="4">
        <v>3624</v>
      </c>
      <c r="B3629" s="6" t="str">
        <f>"00553132"</f>
        <v>00553132</v>
      </c>
    </row>
    <row r="3630" spans="1:2">
      <c r="A3630" s="4">
        <v>3625</v>
      </c>
      <c r="B3630" s="6" t="str">
        <f>"00553320"</f>
        <v>00553320</v>
      </c>
    </row>
    <row r="3631" spans="1:2">
      <c r="A3631" s="4">
        <v>3626</v>
      </c>
      <c r="B3631" s="6" t="str">
        <f>"00553323"</f>
        <v>00553323</v>
      </c>
    </row>
    <row r="3632" spans="1:2">
      <c r="A3632" s="4">
        <v>3627</v>
      </c>
      <c r="B3632" s="6" t="str">
        <f>"00553373"</f>
        <v>00553373</v>
      </c>
    </row>
    <row r="3633" spans="1:2">
      <c r="A3633" s="4">
        <v>3628</v>
      </c>
      <c r="B3633" s="6" t="str">
        <f>"00553604"</f>
        <v>00553604</v>
      </c>
    </row>
    <row r="3634" spans="1:2">
      <c r="A3634" s="4">
        <v>3629</v>
      </c>
      <c r="B3634" s="6" t="str">
        <f>"00553634"</f>
        <v>00553634</v>
      </c>
    </row>
    <row r="3635" spans="1:2">
      <c r="A3635" s="4">
        <v>3630</v>
      </c>
      <c r="B3635" s="6" t="str">
        <f>"00553788"</f>
        <v>00553788</v>
      </c>
    </row>
    <row r="3636" spans="1:2">
      <c r="A3636" s="4">
        <v>3631</v>
      </c>
      <c r="B3636" s="6" t="str">
        <f>"00553909"</f>
        <v>00553909</v>
      </c>
    </row>
    <row r="3637" spans="1:2">
      <c r="A3637" s="4">
        <v>3632</v>
      </c>
      <c r="B3637" s="6" t="str">
        <f>"00554060"</f>
        <v>00554060</v>
      </c>
    </row>
    <row r="3638" spans="1:2">
      <c r="A3638" s="4">
        <v>3633</v>
      </c>
      <c r="B3638" s="6" t="str">
        <f>"00554201"</f>
        <v>00554201</v>
      </c>
    </row>
    <row r="3639" spans="1:2">
      <c r="A3639" s="4">
        <v>3634</v>
      </c>
      <c r="B3639" s="6" t="str">
        <f>"00554233"</f>
        <v>00554233</v>
      </c>
    </row>
    <row r="3640" spans="1:2">
      <c r="A3640" s="4">
        <v>3635</v>
      </c>
      <c r="B3640" s="6" t="str">
        <f>"00554323"</f>
        <v>00554323</v>
      </c>
    </row>
    <row r="3641" spans="1:2">
      <c r="A3641" s="4">
        <v>3636</v>
      </c>
      <c r="B3641" s="6" t="str">
        <f>"00554384"</f>
        <v>00554384</v>
      </c>
    </row>
    <row r="3642" spans="1:2">
      <c r="A3642" s="4">
        <v>3637</v>
      </c>
      <c r="B3642" s="6" t="str">
        <f>"00554426"</f>
        <v>00554426</v>
      </c>
    </row>
    <row r="3643" spans="1:2">
      <c r="A3643" s="4">
        <v>3638</v>
      </c>
      <c r="B3643" s="6" t="str">
        <f>"00554457"</f>
        <v>00554457</v>
      </c>
    </row>
    <row r="3644" spans="1:2">
      <c r="A3644" s="4">
        <v>3639</v>
      </c>
      <c r="B3644" s="6" t="str">
        <f>"00554476"</f>
        <v>00554476</v>
      </c>
    </row>
    <row r="3645" spans="1:2">
      <c r="A3645" s="4">
        <v>3640</v>
      </c>
      <c r="B3645" s="6" t="str">
        <f>"00554721"</f>
        <v>00554721</v>
      </c>
    </row>
    <row r="3646" spans="1:2">
      <c r="A3646" s="4">
        <v>3641</v>
      </c>
      <c r="B3646" s="6" t="str">
        <f>"00554890"</f>
        <v>00554890</v>
      </c>
    </row>
    <row r="3647" spans="1:2">
      <c r="A3647" s="4">
        <v>3642</v>
      </c>
      <c r="B3647" s="6" t="str">
        <f>"00554945"</f>
        <v>00554945</v>
      </c>
    </row>
    <row r="3648" spans="1:2">
      <c r="A3648" s="4">
        <v>3643</v>
      </c>
      <c r="B3648" s="6" t="str">
        <f>"00554993"</f>
        <v>00554993</v>
      </c>
    </row>
    <row r="3649" spans="1:2">
      <c r="A3649" s="4">
        <v>3644</v>
      </c>
      <c r="B3649" s="6" t="str">
        <f>"00555026"</f>
        <v>00555026</v>
      </c>
    </row>
    <row r="3650" spans="1:2">
      <c r="A3650" s="4">
        <v>3645</v>
      </c>
      <c r="B3650" s="6" t="str">
        <f>"00555060"</f>
        <v>00555060</v>
      </c>
    </row>
    <row r="3651" spans="1:2">
      <c r="A3651" s="4">
        <v>3646</v>
      </c>
      <c r="B3651" s="6" t="str">
        <f>"00555085"</f>
        <v>00555085</v>
      </c>
    </row>
    <row r="3652" spans="1:2">
      <c r="A3652" s="4">
        <v>3647</v>
      </c>
      <c r="B3652" s="6" t="str">
        <f>"00555247"</f>
        <v>00555247</v>
      </c>
    </row>
    <row r="3653" spans="1:2">
      <c r="A3653" s="4">
        <v>3648</v>
      </c>
      <c r="B3653" s="6" t="str">
        <f>"00555335"</f>
        <v>00555335</v>
      </c>
    </row>
    <row r="3654" spans="1:2">
      <c r="A3654" s="4">
        <v>3649</v>
      </c>
      <c r="B3654" s="6" t="str">
        <f>"00555805"</f>
        <v>00555805</v>
      </c>
    </row>
    <row r="3655" spans="1:2">
      <c r="A3655" s="4">
        <v>3650</v>
      </c>
      <c r="B3655" s="6" t="str">
        <f>"00555950"</f>
        <v>00555950</v>
      </c>
    </row>
    <row r="3656" spans="1:2">
      <c r="A3656" s="4">
        <v>3651</v>
      </c>
      <c r="B3656" s="6" t="str">
        <f>"00556131"</f>
        <v>00556131</v>
      </c>
    </row>
    <row r="3657" spans="1:2">
      <c r="A3657" s="4">
        <v>3652</v>
      </c>
      <c r="B3657" s="6" t="str">
        <f>"00556216"</f>
        <v>00556216</v>
      </c>
    </row>
    <row r="3658" spans="1:2">
      <c r="A3658" s="4">
        <v>3653</v>
      </c>
      <c r="B3658" s="6" t="str">
        <f>"00556271"</f>
        <v>00556271</v>
      </c>
    </row>
    <row r="3659" spans="1:2">
      <c r="A3659" s="4">
        <v>3654</v>
      </c>
      <c r="B3659" s="6" t="str">
        <f>"00556341"</f>
        <v>00556341</v>
      </c>
    </row>
    <row r="3660" spans="1:2">
      <c r="A3660" s="4">
        <v>3655</v>
      </c>
      <c r="B3660" s="6" t="str">
        <f>"00556483"</f>
        <v>00556483</v>
      </c>
    </row>
    <row r="3661" spans="1:2">
      <c r="A3661" s="4">
        <v>3656</v>
      </c>
      <c r="B3661" s="6" t="str">
        <f>"00556810"</f>
        <v>00556810</v>
      </c>
    </row>
    <row r="3662" spans="1:2">
      <c r="A3662" s="4">
        <v>3657</v>
      </c>
      <c r="B3662" s="6" t="str">
        <f>"00557066"</f>
        <v>00557066</v>
      </c>
    </row>
    <row r="3663" spans="1:2">
      <c r="A3663" s="4">
        <v>3658</v>
      </c>
      <c r="B3663" s="6" t="str">
        <f>"00557406"</f>
        <v>00557406</v>
      </c>
    </row>
    <row r="3664" spans="1:2">
      <c r="A3664" s="4">
        <v>3659</v>
      </c>
      <c r="B3664" s="6" t="str">
        <f>"00557621"</f>
        <v>00557621</v>
      </c>
    </row>
    <row r="3665" spans="1:2">
      <c r="A3665" s="4">
        <v>3660</v>
      </c>
      <c r="B3665" s="6" t="str">
        <f>"00557664"</f>
        <v>00557664</v>
      </c>
    </row>
    <row r="3666" spans="1:2">
      <c r="A3666" s="4">
        <v>3661</v>
      </c>
      <c r="B3666" s="6" t="str">
        <f>"00557972"</f>
        <v>00557972</v>
      </c>
    </row>
    <row r="3667" spans="1:2">
      <c r="A3667" s="4">
        <v>3662</v>
      </c>
      <c r="B3667" s="6" t="str">
        <f>"00558149"</f>
        <v>00558149</v>
      </c>
    </row>
    <row r="3668" spans="1:2">
      <c r="A3668" s="4">
        <v>3663</v>
      </c>
      <c r="B3668" s="6" t="str">
        <f>"00558207"</f>
        <v>00558207</v>
      </c>
    </row>
    <row r="3669" spans="1:2">
      <c r="A3669" s="4">
        <v>3664</v>
      </c>
      <c r="B3669" s="6" t="str">
        <f>"00558269"</f>
        <v>00558269</v>
      </c>
    </row>
    <row r="3670" spans="1:2">
      <c r="A3670" s="4">
        <v>3665</v>
      </c>
      <c r="B3670" s="6" t="str">
        <f>"00558290"</f>
        <v>00558290</v>
      </c>
    </row>
    <row r="3671" spans="1:2">
      <c r="A3671" s="4">
        <v>3666</v>
      </c>
      <c r="B3671" s="6" t="str">
        <f>"00558845"</f>
        <v>00558845</v>
      </c>
    </row>
    <row r="3672" spans="1:2">
      <c r="A3672" s="4">
        <v>3667</v>
      </c>
      <c r="B3672" s="6" t="str">
        <f>"00559115"</f>
        <v>00559115</v>
      </c>
    </row>
    <row r="3673" spans="1:2">
      <c r="A3673" s="4">
        <v>3668</v>
      </c>
      <c r="B3673" s="6" t="str">
        <f>"00559419"</f>
        <v>00559419</v>
      </c>
    </row>
    <row r="3674" spans="1:2">
      <c r="A3674" s="4">
        <v>3669</v>
      </c>
      <c r="B3674" s="6" t="str">
        <f>"00559515"</f>
        <v>00559515</v>
      </c>
    </row>
    <row r="3675" spans="1:2">
      <c r="A3675" s="4">
        <v>3670</v>
      </c>
      <c r="B3675" s="6" t="str">
        <f>"00559661"</f>
        <v>00559661</v>
      </c>
    </row>
    <row r="3676" spans="1:2">
      <c r="A3676" s="4">
        <v>3671</v>
      </c>
      <c r="B3676" s="6" t="str">
        <f>"00559665"</f>
        <v>00559665</v>
      </c>
    </row>
    <row r="3677" spans="1:2">
      <c r="A3677" s="4">
        <v>3672</v>
      </c>
      <c r="B3677" s="6" t="str">
        <f>"00559682"</f>
        <v>00559682</v>
      </c>
    </row>
    <row r="3678" spans="1:2">
      <c r="A3678" s="4">
        <v>3673</v>
      </c>
      <c r="B3678" s="6" t="str">
        <f>"00559855"</f>
        <v>00559855</v>
      </c>
    </row>
    <row r="3679" spans="1:2">
      <c r="A3679" s="4">
        <v>3674</v>
      </c>
      <c r="B3679" s="6" t="str">
        <f>"00560023"</f>
        <v>00560023</v>
      </c>
    </row>
    <row r="3680" spans="1:2">
      <c r="A3680" s="4">
        <v>3675</v>
      </c>
      <c r="B3680" s="6" t="str">
        <f>"00560122"</f>
        <v>00560122</v>
      </c>
    </row>
    <row r="3681" spans="1:2">
      <c r="A3681" s="4">
        <v>3676</v>
      </c>
      <c r="B3681" s="6" t="str">
        <f>"00560161"</f>
        <v>00560161</v>
      </c>
    </row>
    <row r="3682" spans="1:2">
      <c r="A3682" s="4">
        <v>3677</v>
      </c>
      <c r="B3682" s="6" t="str">
        <f>"00560326"</f>
        <v>00560326</v>
      </c>
    </row>
    <row r="3683" spans="1:2">
      <c r="A3683" s="4">
        <v>3678</v>
      </c>
      <c r="B3683" s="6" t="str">
        <f>"00560331"</f>
        <v>00560331</v>
      </c>
    </row>
    <row r="3684" spans="1:2">
      <c r="A3684" s="4">
        <v>3679</v>
      </c>
      <c r="B3684" s="6" t="str">
        <f>"00560334"</f>
        <v>00560334</v>
      </c>
    </row>
    <row r="3685" spans="1:2">
      <c r="A3685" s="4">
        <v>3680</v>
      </c>
      <c r="B3685" s="6" t="str">
        <f>"00560337"</f>
        <v>00560337</v>
      </c>
    </row>
    <row r="3686" spans="1:2">
      <c r="A3686" s="4">
        <v>3681</v>
      </c>
      <c r="B3686" s="6" t="str">
        <f>"00560392"</f>
        <v>00560392</v>
      </c>
    </row>
    <row r="3687" spans="1:2">
      <c r="A3687" s="4">
        <v>3682</v>
      </c>
      <c r="B3687" s="6" t="str">
        <f>"00560744"</f>
        <v>00560744</v>
      </c>
    </row>
    <row r="3688" spans="1:2">
      <c r="A3688" s="4">
        <v>3683</v>
      </c>
      <c r="B3688" s="6" t="str">
        <f>"00560830"</f>
        <v>00560830</v>
      </c>
    </row>
    <row r="3689" spans="1:2">
      <c r="A3689" s="4">
        <v>3684</v>
      </c>
      <c r="B3689" s="6" t="str">
        <f>"00560893"</f>
        <v>00560893</v>
      </c>
    </row>
    <row r="3690" spans="1:2">
      <c r="A3690" s="4">
        <v>3685</v>
      </c>
      <c r="B3690" s="6" t="str">
        <f>"00560951"</f>
        <v>00560951</v>
      </c>
    </row>
    <row r="3691" spans="1:2">
      <c r="A3691" s="4">
        <v>3686</v>
      </c>
      <c r="B3691" s="6" t="str">
        <f>"00561479"</f>
        <v>00561479</v>
      </c>
    </row>
    <row r="3692" spans="1:2">
      <c r="A3692" s="4">
        <v>3687</v>
      </c>
      <c r="B3692" s="6" t="str">
        <f>"00561492"</f>
        <v>00561492</v>
      </c>
    </row>
    <row r="3693" spans="1:2">
      <c r="A3693" s="4">
        <v>3688</v>
      </c>
      <c r="B3693" s="6" t="str">
        <f>"00561579"</f>
        <v>00561579</v>
      </c>
    </row>
    <row r="3694" spans="1:2">
      <c r="A3694" s="4">
        <v>3689</v>
      </c>
      <c r="B3694" s="6" t="str">
        <f>"00561679"</f>
        <v>00561679</v>
      </c>
    </row>
    <row r="3695" spans="1:2">
      <c r="A3695" s="4">
        <v>3690</v>
      </c>
      <c r="B3695" s="6" t="str">
        <f>"00561680"</f>
        <v>00561680</v>
      </c>
    </row>
    <row r="3696" spans="1:2">
      <c r="A3696" s="4">
        <v>3691</v>
      </c>
      <c r="B3696" s="6" t="str">
        <f>"00562177"</f>
        <v>00562177</v>
      </c>
    </row>
    <row r="3697" spans="1:2">
      <c r="A3697" s="4">
        <v>3692</v>
      </c>
      <c r="B3697" s="6" t="str">
        <f>"00562211"</f>
        <v>00562211</v>
      </c>
    </row>
    <row r="3698" spans="1:2">
      <c r="A3698" s="4">
        <v>3693</v>
      </c>
      <c r="B3698" s="6" t="str">
        <f>"00562261"</f>
        <v>00562261</v>
      </c>
    </row>
    <row r="3699" spans="1:2">
      <c r="A3699" s="4">
        <v>3694</v>
      </c>
      <c r="B3699" s="6" t="str">
        <f>"00562345"</f>
        <v>00562345</v>
      </c>
    </row>
    <row r="3700" spans="1:2">
      <c r="A3700" s="4">
        <v>3695</v>
      </c>
      <c r="B3700" s="6" t="str">
        <f>"00562547"</f>
        <v>00562547</v>
      </c>
    </row>
    <row r="3701" spans="1:2">
      <c r="A3701" s="4">
        <v>3696</v>
      </c>
      <c r="B3701" s="6" t="str">
        <f>"00562673"</f>
        <v>00562673</v>
      </c>
    </row>
    <row r="3702" spans="1:2">
      <c r="A3702" s="4">
        <v>3697</v>
      </c>
      <c r="B3702" s="6" t="str">
        <f>"00562768"</f>
        <v>00562768</v>
      </c>
    </row>
    <row r="3703" spans="1:2">
      <c r="A3703" s="4">
        <v>3698</v>
      </c>
      <c r="B3703" s="6" t="str">
        <f>"00562804"</f>
        <v>00562804</v>
      </c>
    </row>
    <row r="3704" spans="1:2">
      <c r="A3704" s="4">
        <v>3699</v>
      </c>
      <c r="B3704" s="6" t="str">
        <f>"00562822"</f>
        <v>00562822</v>
      </c>
    </row>
    <row r="3705" spans="1:2">
      <c r="A3705" s="4">
        <v>3700</v>
      </c>
      <c r="B3705" s="6" t="str">
        <f>"00562841"</f>
        <v>00562841</v>
      </c>
    </row>
    <row r="3706" spans="1:2">
      <c r="A3706" s="4">
        <v>3701</v>
      </c>
      <c r="B3706" s="6" t="str">
        <f>"00562922"</f>
        <v>00562922</v>
      </c>
    </row>
    <row r="3707" spans="1:2">
      <c r="A3707" s="4">
        <v>3702</v>
      </c>
      <c r="B3707" s="6" t="str">
        <f>"00562923"</f>
        <v>00562923</v>
      </c>
    </row>
    <row r="3708" spans="1:2">
      <c r="A3708" s="4">
        <v>3703</v>
      </c>
      <c r="B3708" s="6" t="str">
        <f>"00562933"</f>
        <v>00562933</v>
      </c>
    </row>
    <row r="3709" spans="1:2">
      <c r="A3709" s="4">
        <v>3704</v>
      </c>
      <c r="B3709" s="6" t="str">
        <f>"00563696"</f>
        <v>00563696</v>
      </c>
    </row>
    <row r="3710" spans="1:2">
      <c r="A3710" s="4">
        <v>3705</v>
      </c>
      <c r="B3710" s="6" t="str">
        <f>"00564283"</f>
        <v>00564283</v>
      </c>
    </row>
    <row r="3711" spans="1:2">
      <c r="A3711" s="4">
        <v>3706</v>
      </c>
      <c r="B3711" s="6" t="str">
        <f>"00564451"</f>
        <v>00564451</v>
      </c>
    </row>
    <row r="3712" spans="1:2">
      <c r="A3712" s="4">
        <v>3707</v>
      </c>
      <c r="B3712" s="6" t="str">
        <f>"00565072"</f>
        <v>00565072</v>
      </c>
    </row>
    <row r="3713" spans="1:2">
      <c r="A3713" s="4">
        <v>3708</v>
      </c>
      <c r="B3713" s="6" t="str">
        <f>"00565134"</f>
        <v>00565134</v>
      </c>
    </row>
    <row r="3714" spans="1:2">
      <c r="A3714" s="4">
        <v>3709</v>
      </c>
      <c r="B3714" s="6" t="str">
        <f>"00565258"</f>
        <v>00565258</v>
      </c>
    </row>
    <row r="3715" spans="1:2">
      <c r="A3715" s="4">
        <v>3710</v>
      </c>
      <c r="B3715" s="6" t="str">
        <f>"00565481"</f>
        <v>00565481</v>
      </c>
    </row>
    <row r="3716" spans="1:2">
      <c r="A3716" s="4">
        <v>3711</v>
      </c>
      <c r="B3716" s="6" t="str">
        <f>"00566287"</f>
        <v>00566287</v>
      </c>
    </row>
    <row r="3717" spans="1:2">
      <c r="A3717" s="4">
        <v>3712</v>
      </c>
      <c r="B3717" s="6" t="str">
        <f>"00566779"</f>
        <v>00566779</v>
      </c>
    </row>
    <row r="3718" spans="1:2">
      <c r="A3718" s="4">
        <v>3713</v>
      </c>
      <c r="B3718" s="6" t="str">
        <f>"00567128"</f>
        <v>00567128</v>
      </c>
    </row>
    <row r="3719" spans="1:2">
      <c r="A3719" s="4">
        <v>3714</v>
      </c>
      <c r="B3719" s="6" t="str">
        <f>"00568161"</f>
        <v>00568161</v>
      </c>
    </row>
    <row r="3720" spans="1:2">
      <c r="A3720" s="4">
        <v>3715</v>
      </c>
      <c r="B3720" s="6" t="str">
        <f>"00568669"</f>
        <v>00568669</v>
      </c>
    </row>
    <row r="3721" spans="1:2">
      <c r="A3721" s="4">
        <v>3716</v>
      </c>
      <c r="B3721" s="6" t="str">
        <f>"00568958"</f>
        <v>00568958</v>
      </c>
    </row>
    <row r="3722" spans="1:2">
      <c r="A3722" s="4">
        <v>3717</v>
      </c>
      <c r="B3722" s="6" t="str">
        <f>"00569119"</f>
        <v>00569119</v>
      </c>
    </row>
    <row r="3723" spans="1:2">
      <c r="A3723" s="4">
        <v>3718</v>
      </c>
      <c r="B3723" s="6" t="str">
        <f>"00569332"</f>
        <v>00569332</v>
      </c>
    </row>
    <row r="3724" spans="1:2">
      <c r="A3724" s="4">
        <v>3719</v>
      </c>
      <c r="B3724" s="6" t="str">
        <f>"00569360"</f>
        <v>00569360</v>
      </c>
    </row>
    <row r="3725" spans="1:2">
      <c r="A3725" s="4">
        <v>3720</v>
      </c>
      <c r="B3725" s="6" t="str">
        <f>"00569383"</f>
        <v>00569383</v>
      </c>
    </row>
    <row r="3726" spans="1:2">
      <c r="A3726" s="4">
        <v>3721</v>
      </c>
      <c r="B3726" s="6" t="str">
        <f>"00569654"</f>
        <v>00569654</v>
      </c>
    </row>
    <row r="3727" spans="1:2">
      <c r="A3727" s="4">
        <v>3722</v>
      </c>
      <c r="B3727" s="6" t="str">
        <f>"00570273"</f>
        <v>00570273</v>
      </c>
    </row>
    <row r="3728" spans="1:2">
      <c r="A3728" s="4">
        <v>3723</v>
      </c>
      <c r="B3728" s="6" t="str">
        <f>"00571638"</f>
        <v>00571638</v>
      </c>
    </row>
    <row r="3729" spans="1:2">
      <c r="A3729" s="4">
        <v>3724</v>
      </c>
      <c r="B3729" s="6" t="str">
        <f>"00571750"</f>
        <v>00571750</v>
      </c>
    </row>
    <row r="3730" spans="1:2">
      <c r="A3730" s="4">
        <v>3725</v>
      </c>
      <c r="B3730" s="6" t="str">
        <f>"00572749"</f>
        <v>00572749</v>
      </c>
    </row>
    <row r="3731" spans="1:2">
      <c r="A3731" s="4">
        <v>3726</v>
      </c>
      <c r="B3731" s="6" t="str">
        <f>"00573738"</f>
        <v>00573738</v>
      </c>
    </row>
    <row r="3732" spans="1:2">
      <c r="A3732" s="4">
        <v>3727</v>
      </c>
      <c r="B3732" s="6" t="str">
        <f>"00574020"</f>
        <v>00574020</v>
      </c>
    </row>
    <row r="3733" spans="1:2">
      <c r="A3733" s="4">
        <v>3728</v>
      </c>
      <c r="B3733" s="6" t="str">
        <f>"00574533"</f>
        <v>00574533</v>
      </c>
    </row>
    <row r="3734" spans="1:2">
      <c r="A3734" s="4">
        <v>3729</v>
      </c>
      <c r="B3734" s="6" t="str">
        <f>"00574643"</f>
        <v>00574643</v>
      </c>
    </row>
    <row r="3735" spans="1:2">
      <c r="A3735" s="4">
        <v>3730</v>
      </c>
      <c r="B3735" s="6" t="str">
        <f>"00575113"</f>
        <v>00575113</v>
      </c>
    </row>
    <row r="3736" spans="1:2">
      <c r="A3736" s="4">
        <v>3731</v>
      </c>
      <c r="B3736" s="6" t="str">
        <f>"00576372"</f>
        <v>00576372</v>
      </c>
    </row>
    <row r="3737" spans="1:2">
      <c r="A3737" s="4">
        <v>3732</v>
      </c>
      <c r="B3737" s="6" t="str">
        <f>"00577895"</f>
        <v>00577895</v>
      </c>
    </row>
    <row r="3738" spans="1:2">
      <c r="A3738" s="4">
        <v>3733</v>
      </c>
      <c r="B3738" s="6" t="str">
        <f>"00578151"</f>
        <v>00578151</v>
      </c>
    </row>
    <row r="3739" spans="1:2">
      <c r="A3739" s="4">
        <v>3734</v>
      </c>
      <c r="B3739" s="6" t="str">
        <f>"00578197"</f>
        <v>00578197</v>
      </c>
    </row>
    <row r="3740" spans="1:2">
      <c r="A3740" s="4">
        <v>3735</v>
      </c>
      <c r="B3740" s="6" t="str">
        <f>"00578203"</f>
        <v>00578203</v>
      </c>
    </row>
    <row r="3741" spans="1:2">
      <c r="A3741" s="4">
        <v>3736</v>
      </c>
      <c r="B3741" s="6" t="str">
        <f>"00578371"</f>
        <v>00578371</v>
      </c>
    </row>
    <row r="3742" spans="1:2">
      <c r="A3742" s="4">
        <v>3737</v>
      </c>
      <c r="B3742" s="6" t="str">
        <f>"00578909"</f>
        <v>00578909</v>
      </c>
    </row>
    <row r="3743" spans="1:2">
      <c r="A3743" s="4">
        <v>3738</v>
      </c>
      <c r="B3743" s="6" t="str">
        <f>"00578952"</f>
        <v>00578952</v>
      </c>
    </row>
    <row r="3744" spans="1:2">
      <c r="A3744" s="4">
        <v>3739</v>
      </c>
      <c r="B3744" s="6" t="str">
        <f>"00579062"</f>
        <v>00579062</v>
      </c>
    </row>
    <row r="3745" spans="1:2">
      <c r="A3745" s="4">
        <v>3740</v>
      </c>
      <c r="B3745" s="6" t="str">
        <f>"00579163"</f>
        <v>00579163</v>
      </c>
    </row>
    <row r="3746" spans="1:2">
      <c r="A3746" s="4">
        <v>3741</v>
      </c>
      <c r="B3746" s="6" t="str">
        <f>"00580304"</f>
        <v>00580304</v>
      </c>
    </row>
    <row r="3747" spans="1:2">
      <c r="A3747" s="4">
        <v>3742</v>
      </c>
      <c r="B3747" s="6" t="str">
        <f>"00580315"</f>
        <v>00580315</v>
      </c>
    </row>
    <row r="3748" spans="1:2">
      <c r="A3748" s="4">
        <v>3743</v>
      </c>
      <c r="B3748" s="6" t="str">
        <f>"00580869"</f>
        <v>00580869</v>
      </c>
    </row>
    <row r="3749" spans="1:2">
      <c r="A3749" s="4">
        <v>3744</v>
      </c>
      <c r="B3749" s="6" t="str">
        <f>"00581434"</f>
        <v>00581434</v>
      </c>
    </row>
    <row r="3750" spans="1:2">
      <c r="A3750" s="4">
        <v>3745</v>
      </c>
      <c r="B3750" s="6" t="str">
        <f>"00581658"</f>
        <v>00581658</v>
      </c>
    </row>
    <row r="3751" spans="1:2">
      <c r="A3751" s="4">
        <v>3746</v>
      </c>
      <c r="B3751" s="6" t="str">
        <f>"00581766"</f>
        <v>00581766</v>
      </c>
    </row>
    <row r="3752" spans="1:2">
      <c r="A3752" s="4">
        <v>3747</v>
      </c>
      <c r="B3752" s="6" t="str">
        <f>"00581930"</f>
        <v>00581930</v>
      </c>
    </row>
    <row r="3753" spans="1:2">
      <c r="A3753" s="4">
        <v>3748</v>
      </c>
      <c r="B3753" s="6" t="str">
        <f>"00581973"</f>
        <v>00581973</v>
      </c>
    </row>
    <row r="3754" spans="1:2">
      <c r="A3754" s="4">
        <v>3749</v>
      </c>
      <c r="B3754" s="6" t="str">
        <f>"00581981"</f>
        <v>00581981</v>
      </c>
    </row>
    <row r="3755" spans="1:2">
      <c r="A3755" s="4">
        <v>3750</v>
      </c>
      <c r="B3755" s="6" t="str">
        <f>"00582309"</f>
        <v>00582309</v>
      </c>
    </row>
    <row r="3756" spans="1:2">
      <c r="A3756" s="4">
        <v>3751</v>
      </c>
      <c r="B3756" s="6" t="str">
        <f>"00582759"</f>
        <v>00582759</v>
      </c>
    </row>
    <row r="3757" spans="1:2">
      <c r="A3757" s="4">
        <v>3752</v>
      </c>
      <c r="B3757" s="6" t="str">
        <f>"00583312"</f>
        <v>00583312</v>
      </c>
    </row>
    <row r="3758" spans="1:2">
      <c r="A3758" s="4">
        <v>3753</v>
      </c>
      <c r="B3758" s="6" t="str">
        <f>"00583455"</f>
        <v>00583455</v>
      </c>
    </row>
    <row r="3759" spans="1:2">
      <c r="A3759" s="4">
        <v>3754</v>
      </c>
      <c r="B3759" s="6" t="str">
        <f>"00583686"</f>
        <v>00583686</v>
      </c>
    </row>
    <row r="3760" spans="1:2">
      <c r="A3760" s="4">
        <v>3755</v>
      </c>
      <c r="B3760" s="6" t="str">
        <f>"00583908"</f>
        <v>00583908</v>
      </c>
    </row>
    <row r="3761" spans="1:2">
      <c r="A3761" s="4">
        <v>3756</v>
      </c>
      <c r="B3761" s="6" t="str">
        <f>"00585193"</f>
        <v>00585193</v>
      </c>
    </row>
    <row r="3762" spans="1:2">
      <c r="A3762" s="4">
        <v>3757</v>
      </c>
      <c r="B3762" s="6" t="str">
        <f>"00585295"</f>
        <v>00585295</v>
      </c>
    </row>
    <row r="3763" spans="1:2">
      <c r="A3763" s="4">
        <v>3758</v>
      </c>
      <c r="B3763" s="6" t="str">
        <f>"00585833"</f>
        <v>00585833</v>
      </c>
    </row>
    <row r="3764" spans="1:2">
      <c r="A3764" s="4">
        <v>3759</v>
      </c>
      <c r="B3764" s="6" t="str">
        <f>"00586052"</f>
        <v>00586052</v>
      </c>
    </row>
    <row r="3765" spans="1:2">
      <c r="A3765" s="4">
        <v>3760</v>
      </c>
      <c r="B3765" s="6" t="str">
        <f>"00586091"</f>
        <v>00586091</v>
      </c>
    </row>
    <row r="3766" spans="1:2">
      <c r="A3766" s="4">
        <v>3761</v>
      </c>
      <c r="B3766" s="6" t="str">
        <f>"00586286"</f>
        <v>00586286</v>
      </c>
    </row>
    <row r="3767" spans="1:2">
      <c r="A3767" s="4">
        <v>3762</v>
      </c>
      <c r="B3767" s="6" t="str">
        <f>"00586569"</f>
        <v>00586569</v>
      </c>
    </row>
    <row r="3768" spans="1:2">
      <c r="A3768" s="4">
        <v>3763</v>
      </c>
      <c r="B3768" s="6" t="str">
        <f>"00586832"</f>
        <v>00586832</v>
      </c>
    </row>
    <row r="3769" spans="1:2">
      <c r="A3769" s="4">
        <v>3764</v>
      </c>
      <c r="B3769" s="6" t="str">
        <f>"00586908"</f>
        <v>00586908</v>
      </c>
    </row>
    <row r="3770" spans="1:2">
      <c r="A3770" s="4">
        <v>3765</v>
      </c>
      <c r="B3770" s="6" t="str">
        <f>"00587157"</f>
        <v>00587157</v>
      </c>
    </row>
    <row r="3771" spans="1:2">
      <c r="A3771" s="4">
        <v>3766</v>
      </c>
      <c r="B3771" s="6" t="str">
        <f>"00587194"</f>
        <v>00587194</v>
      </c>
    </row>
    <row r="3772" spans="1:2">
      <c r="A3772" s="4">
        <v>3767</v>
      </c>
      <c r="B3772" s="6" t="str">
        <f>"00587393"</f>
        <v>00587393</v>
      </c>
    </row>
    <row r="3773" spans="1:2">
      <c r="A3773" s="4">
        <v>3768</v>
      </c>
      <c r="B3773" s="6" t="str">
        <f>"00587485"</f>
        <v>00587485</v>
      </c>
    </row>
    <row r="3774" spans="1:2">
      <c r="A3774" s="4">
        <v>3769</v>
      </c>
      <c r="B3774" s="6" t="str">
        <f>"00587892"</f>
        <v>00587892</v>
      </c>
    </row>
    <row r="3775" spans="1:2">
      <c r="A3775" s="4">
        <v>3770</v>
      </c>
      <c r="B3775" s="6" t="str">
        <f>"00587922"</f>
        <v>00587922</v>
      </c>
    </row>
    <row r="3776" spans="1:2">
      <c r="A3776" s="4">
        <v>3771</v>
      </c>
      <c r="B3776" s="6" t="str">
        <f>"00587928"</f>
        <v>00587928</v>
      </c>
    </row>
    <row r="3777" spans="1:2">
      <c r="A3777" s="4">
        <v>3772</v>
      </c>
      <c r="B3777" s="6" t="str">
        <f>"00588307"</f>
        <v>00588307</v>
      </c>
    </row>
    <row r="3778" spans="1:2">
      <c r="A3778" s="4">
        <v>3773</v>
      </c>
      <c r="B3778" s="6" t="str">
        <f>"00588624"</f>
        <v>00588624</v>
      </c>
    </row>
    <row r="3779" spans="1:2">
      <c r="A3779" s="4">
        <v>3774</v>
      </c>
      <c r="B3779" s="6" t="str">
        <f>"00588911"</f>
        <v>00588911</v>
      </c>
    </row>
    <row r="3780" spans="1:2">
      <c r="A3780" s="4">
        <v>3775</v>
      </c>
      <c r="B3780" s="6" t="str">
        <f>"00589540"</f>
        <v>00589540</v>
      </c>
    </row>
    <row r="3781" spans="1:2">
      <c r="A3781" s="4">
        <v>3776</v>
      </c>
      <c r="B3781" s="6" t="str">
        <f>"00593313"</f>
        <v>00593313</v>
      </c>
    </row>
    <row r="3782" spans="1:2">
      <c r="A3782" s="4">
        <v>3777</v>
      </c>
      <c r="B3782" s="6" t="str">
        <f>"00594822"</f>
        <v>00594822</v>
      </c>
    </row>
    <row r="3783" spans="1:2">
      <c r="A3783" s="4">
        <v>3778</v>
      </c>
      <c r="B3783" s="6" t="str">
        <f>"00595238"</f>
        <v>00595238</v>
      </c>
    </row>
    <row r="3784" spans="1:2">
      <c r="A3784" s="4">
        <v>3779</v>
      </c>
      <c r="B3784" s="6" t="str">
        <f>"00599439"</f>
        <v>00599439</v>
      </c>
    </row>
    <row r="3785" spans="1:2">
      <c r="A3785" s="4">
        <v>3780</v>
      </c>
      <c r="B3785" s="6" t="str">
        <f>"00602490"</f>
        <v>00602490</v>
      </c>
    </row>
    <row r="3786" spans="1:2">
      <c r="A3786" s="4">
        <v>3781</v>
      </c>
      <c r="B3786" s="6" t="str">
        <f>"00602659"</f>
        <v>00602659</v>
      </c>
    </row>
    <row r="3787" spans="1:2">
      <c r="A3787" s="4">
        <v>3782</v>
      </c>
      <c r="B3787" s="6" t="str">
        <f>"00602855"</f>
        <v>00602855</v>
      </c>
    </row>
    <row r="3788" spans="1:2">
      <c r="A3788" s="4">
        <v>3783</v>
      </c>
      <c r="B3788" s="6" t="str">
        <f>"00604298"</f>
        <v>00604298</v>
      </c>
    </row>
    <row r="3789" spans="1:2">
      <c r="A3789" s="4">
        <v>3784</v>
      </c>
      <c r="B3789" s="6" t="str">
        <f>"00604369"</f>
        <v>00604369</v>
      </c>
    </row>
    <row r="3790" spans="1:2">
      <c r="A3790" s="4">
        <v>3785</v>
      </c>
      <c r="B3790" s="6" t="str">
        <f>"00606910"</f>
        <v>00606910</v>
      </c>
    </row>
    <row r="3791" spans="1:2">
      <c r="A3791" s="4">
        <v>3786</v>
      </c>
      <c r="B3791" s="6" t="str">
        <f>"00608647"</f>
        <v>00608647</v>
      </c>
    </row>
    <row r="3792" spans="1:2">
      <c r="A3792" s="4">
        <v>3787</v>
      </c>
      <c r="B3792" s="6" t="str">
        <f>"00609689"</f>
        <v>00609689</v>
      </c>
    </row>
    <row r="3793" spans="1:2">
      <c r="A3793" s="4">
        <v>3788</v>
      </c>
      <c r="B3793" s="6" t="str">
        <f>"00611570"</f>
        <v>00611570</v>
      </c>
    </row>
    <row r="3794" spans="1:2">
      <c r="A3794" s="4">
        <v>3789</v>
      </c>
      <c r="B3794" s="6" t="str">
        <f>"00613512"</f>
        <v>00613512</v>
      </c>
    </row>
    <row r="3795" spans="1:2">
      <c r="A3795" s="4">
        <v>3790</v>
      </c>
      <c r="B3795" s="6" t="str">
        <f>"00613740"</f>
        <v>00613740</v>
      </c>
    </row>
    <row r="3796" spans="1:2">
      <c r="A3796" s="4">
        <v>3791</v>
      </c>
      <c r="B3796" s="6" t="str">
        <f>"00614053"</f>
        <v>00614053</v>
      </c>
    </row>
    <row r="3797" spans="1:2">
      <c r="A3797" s="4">
        <v>3792</v>
      </c>
      <c r="B3797" s="6" t="str">
        <f>"00614644"</f>
        <v>00614644</v>
      </c>
    </row>
    <row r="3798" spans="1:2">
      <c r="A3798" s="4">
        <v>3793</v>
      </c>
      <c r="B3798" s="6" t="str">
        <f>"00614711"</f>
        <v>00614711</v>
      </c>
    </row>
    <row r="3799" spans="1:2">
      <c r="A3799" s="4">
        <v>3794</v>
      </c>
      <c r="B3799" s="6" t="str">
        <f>"00616713"</f>
        <v>00616713</v>
      </c>
    </row>
    <row r="3800" spans="1:2">
      <c r="A3800" s="4">
        <v>3795</v>
      </c>
      <c r="B3800" s="6" t="str">
        <f>"00619371"</f>
        <v>00619371</v>
      </c>
    </row>
    <row r="3801" spans="1:2">
      <c r="A3801" s="4">
        <v>3796</v>
      </c>
      <c r="B3801" s="6" t="str">
        <f>"00624115"</f>
        <v>00624115</v>
      </c>
    </row>
    <row r="3802" spans="1:2">
      <c r="A3802" s="4">
        <v>3797</v>
      </c>
      <c r="B3802" s="6" t="str">
        <f>"00625861"</f>
        <v>00625861</v>
      </c>
    </row>
    <row r="3803" spans="1:2">
      <c r="A3803" s="4">
        <v>3798</v>
      </c>
      <c r="B3803" s="6" t="str">
        <f>"00627336"</f>
        <v>00627336</v>
      </c>
    </row>
    <row r="3804" spans="1:2">
      <c r="A3804" s="4">
        <v>3799</v>
      </c>
      <c r="B3804" s="6" t="str">
        <f>"00627642"</f>
        <v>00627642</v>
      </c>
    </row>
    <row r="3805" spans="1:2">
      <c r="A3805" s="4">
        <v>3800</v>
      </c>
      <c r="B3805" s="6" t="str">
        <f>"00628115"</f>
        <v>00628115</v>
      </c>
    </row>
    <row r="3806" spans="1:2">
      <c r="A3806" s="4">
        <v>3801</v>
      </c>
      <c r="B3806" s="6" t="str">
        <f>"00630078"</f>
        <v>00630078</v>
      </c>
    </row>
    <row r="3807" spans="1:2">
      <c r="A3807" s="4">
        <v>3802</v>
      </c>
      <c r="B3807" s="6" t="str">
        <f>"00630588"</f>
        <v>00630588</v>
      </c>
    </row>
    <row r="3808" spans="1:2">
      <c r="A3808" s="4">
        <v>3803</v>
      </c>
      <c r="B3808" s="6" t="str">
        <f>"00631635"</f>
        <v>00631635</v>
      </c>
    </row>
    <row r="3809" spans="1:2">
      <c r="A3809" s="4">
        <v>3804</v>
      </c>
      <c r="B3809" s="6" t="str">
        <f>"00631841"</f>
        <v>00631841</v>
      </c>
    </row>
    <row r="3810" spans="1:2">
      <c r="A3810" s="4">
        <v>3805</v>
      </c>
      <c r="B3810" s="6" t="str">
        <f>"00631941"</f>
        <v>00631941</v>
      </c>
    </row>
    <row r="3811" spans="1:2">
      <c r="A3811" s="4">
        <v>3806</v>
      </c>
      <c r="B3811" s="6" t="str">
        <f>"00632209"</f>
        <v>00632209</v>
      </c>
    </row>
    <row r="3812" spans="1:2">
      <c r="A3812" s="4">
        <v>3807</v>
      </c>
      <c r="B3812" s="6" t="str">
        <f>"00633240"</f>
        <v>00633240</v>
      </c>
    </row>
    <row r="3813" spans="1:2">
      <c r="A3813" s="4">
        <v>3808</v>
      </c>
      <c r="B3813" s="6" t="str">
        <f>"00633727"</f>
        <v>00633727</v>
      </c>
    </row>
    <row r="3814" spans="1:2">
      <c r="A3814" s="4">
        <v>3809</v>
      </c>
      <c r="B3814" s="6" t="str">
        <f>"00634577"</f>
        <v>00634577</v>
      </c>
    </row>
    <row r="3815" spans="1:2">
      <c r="A3815" s="4">
        <v>3810</v>
      </c>
      <c r="B3815" s="6" t="str">
        <f>"00636032"</f>
        <v>00636032</v>
      </c>
    </row>
    <row r="3816" spans="1:2">
      <c r="A3816" s="4">
        <v>3811</v>
      </c>
      <c r="B3816" s="6" t="str">
        <f>"00636275"</f>
        <v>00636275</v>
      </c>
    </row>
    <row r="3817" spans="1:2">
      <c r="A3817" s="4">
        <v>3812</v>
      </c>
      <c r="B3817" s="6" t="str">
        <f>"00637303"</f>
        <v>00637303</v>
      </c>
    </row>
    <row r="3818" spans="1:2">
      <c r="A3818" s="4">
        <v>3813</v>
      </c>
      <c r="B3818" s="6" t="str">
        <f>"00637555"</f>
        <v>00637555</v>
      </c>
    </row>
    <row r="3819" spans="1:2">
      <c r="A3819" s="4">
        <v>3814</v>
      </c>
      <c r="B3819" s="6" t="str">
        <f>"00638598"</f>
        <v>00638598</v>
      </c>
    </row>
    <row r="3820" spans="1:2">
      <c r="A3820" s="4">
        <v>3815</v>
      </c>
      <c r="B3820" s="6" t="str">
        <f>"00638745"</f>
        <v>00638745</v>
      </c>
    </row>
    <row r="3821" spans="1:2">
      <c r="A3821" s="4">
        <v>3816</v>
      </c>
      <c r="B3821" s="6" t="str">
        <f>"00640163"</f>
        <v>00640163</v>
      </c>
    </row>
    <row r="3822" spans="1:2">
      <c r="A3822" s="4">
        <v>3817</v>
      </c>
      <c r="B3822" s="6" t="str">
        <f>"00640351"</f>
        <v>00640351</v>
      </c>
    </row>
    <row r="3823" spans="1:2">
      <c r="A3823" s="4">
        <v>3818</v>
      </c>
      <c r="B3823" s="6" t="str">
        <f>"00641573"</f>
        <v>00641573</v>
      </c>
    </row>
    <row r="3824" spans="1:2">
      <c r="A3824" s="4">
        <v>3819</v>
      </c>
      <c r="B3824" s="6" t="str">
        <f>"00641600"</f>
        <v>00641600</v>
      </c>
    </row>
    <row r="3825" spans="1:2">
      <c r="A3825" s="4">
        <v>3820</v>
      </c>
      <c r="B3825" s="6" t="str">
        <f>"00644079"</f>
        <v>00644079</v>
      </c>
    </row>
    <row r="3826" spans="1:2">
      <c r="A3826" s="4">
        <v>3821</v>
      </c>
      <c r="B3826" s="6" t="str">
        <f>"00646048"</f>
        <v>00646048</v>
      </c>
    </row>
    <row r="3827" spans="1:2">
      <c r="A3827" s="4">
        <v>3822</v>
      </c>
      <c r="B3827" s="6" t="str">
        <f>"00646537"</f>
        <v>00646537</v>
      </c>
    </row>
    <row r="3828" spans="1:2">
      <c r="A3828" s="4">
        <v>3823</v>
      </c>
      <c r="B3828" s="6" t="str">
        <f>"00647893"</f>
        <v>00647893</v>
      </c>
    </row>
    <row r="3829" spans="1:2">
      <c r="A3829" s="4">
        <v>3824</v>
      </c>
      <c r="B3829" s="6" t="str">
        <f>"00648275"</f>
        <v>00648275</v>
      </c>
    </row>
    <row r="3830" spans="1:2">
      <c r="A3830" s="4">
        <v>3825</v>
      </c>
      <c r="B3830" s="6" t="str">
        <f>"00648603"</f>
        <v>00648603</v>
      </c>
    </row>
    <row r="3831" spans="1:2">
      <c r="A3831" s="4">
        <v>3826</v>
      </c>
      <c r="B3831" s="6" t="str">
        <f>"00650831"</f>
        <v>00650831</v>
      </c>
    </row>
    <row r="3832" spans="1:2">
      <c r="A3832" s="4">
        <v>3827</v>
      </c>
      <c r="B3832" s="6" t="str">
        <f>"00651229"</f>
        <v>00651229</v>
      </c>
    </row>
    <row r="3833" spans="1:2">
      <c r="A3833" s="4">
        <v>3828</v>
      </c>
      <c r="B3833" s="6" t="str">
        <f>"00651363"</f>
        <v>00651363</v>
      </c>
    </row>
    <row r="3834" spans="1:2">
      <c r="A3834" s="4">
        <v>3829</v>
      </c>
      <c r="B3834" s="6" t="str">
        <f>"00651631"</f>
        <v>00651631</v>
      </c>
    </row>
    <row r="3835" spans="1:2">
      <c r="A3835" s="4">
        <v>3830</v>
      </c>
      <c r="B3835" s="6" t="str">
        <f>"00652122"</f>
        <v>00652122</v>
      </c>
    </row>
    <row r="3836" spans="1:2">
      <c r="A3836" s="4">
        <v>3831</v>
      </c>
      <c r="B3836" s="6" t="str">
        <f>"00652333"</f>
        <v>00652333</v>
      </c>
    </row>
    <row r="3837" spans="1:2">
      <c r="A3837" s="4">
        <v>3832</v>
      </c>
      <c r="B3837" s="6" t="str">
        <f>"00652449"</f>
        <v>00652449</v>
      </c>
    </row>
    <row r="3838" spans="1:2">
      <c r="A3838" s="4">
        <v>3833</v>
      </c>
      <c r="B3838" s="6" t="str">
        <f>"00652495"</f>
        <v>00652495</v>
      </c>
    </row>
    <row r="3839" spans="1:2">
      <c r="A3839" s="4">
        <v>3834</v>
      </c>
      <c r="B3839" s="6" t="str">
        <f>"00652727"</f>
        <v>00652727</v>
      </c>
    </row>
    <row r="3840" spans="1:2">
      <c r="A3840" s="4">
        <v>3835</v>
      </c>
      <c r="B3840" s="6" t="str">
        <f>"00652734"</f>
        <v>00652734</v>
      </c>
    </row>
    <row r="3841" spans="1:2">
      <c r="A3841" s="4">
        <v>3836</v>
      </c>
      <c r="B3841" s="6" t="str">
        <f>"00652912"</f>
        <v>00652912</v>
      </c>
    </row>
    <row r="3842" spans="1:2">
      <c r="A3842" s="4">
        <v>3837</v>
      </c>
      <c r="B3842" s="6" t="str">
        <f>"00653177"</f>
        <v>00653177</v>
      </c>
    </row>
    <row r="3843" spans="1:2">
      <c r="A3843" s="4">
        <v>3838</v>
      </c>
      <c r="B3843" s="6" t="str">
        <f>"00653182"</f>
        <v>00653182</v>
      </c>
    </row>
    <row r="3844" spans="1:2">
      <c r="A3844" s="4">
        <v>3839</v>
      </c>
      <c r="B3844" s="6" t="str">
        <f>"00653233"</f>
        <v>00653233</v>
      </c>
    </row>
    <row r="3845" spans="1:2">
      <c r="A3845" s="4">
        <v>3840</v>
      </c>
      <c r="B3845" s="6" t="str">
        <f>"00653838"</f>
        <v>00653838</v>
      </c>
    </row>
    <row r="3846" spans="1:2">
      <c r="A3846" s="4">
        <v>3841</v>
      </c>
      <c r="B3846" s="6" t="str">
        <f>"00653876"</f>
        <v>00653876</v>
      </c>
    </row>
    <row r="3847" spans="1:2">
      <c r="A3847" s="4">
        <v>3842</v>
      </c>
      <c r="B3847" s="6" t="str">
        <f>"00654073"</f>
        <v>00654073</v>
      </c>
    </row>
    <row r="3848" spans="1:2">
      <c r="A3848" s="4">
        <v>3843</v>
      </c>
      <c r="B3848" s="6" t="str">
        <f>"00654211"</f>
        <v>00654211</v>
      </c>
    </row>
    <row r="3849" spans="1:2">
      <c r="A3849" s="4">
        <v>3844</v>
      </c>
      <c r="B3849" s="6" t="str">
        <f>"00654225"</f>
        <v>00654225</v>
      </c>
    </row>
    <row r="3850" spans="1:2">
      <c r="A3850" s="4">
        <v>3845</v>
      </c>
      <c r="B3850" s="6" t="str">
        <f>"00654301"</f>
        <v>00654301</v>
      </c>
    </row>
    <row r="3851" spans="1:2">
      <c r="A3851" s="4">
        <v>3846</v>
      </c>
      <c r="B3851" s="6" t="str">
        <f>"00654655"</f>
        <v>00654655</v>
      </c>
    </row>
    <row r="3852" spans="1:2">
      <c r="A3852" s="4">
        <v>3847</v>
      </c>
      <c r="B3852" s="6" t="str">
        <f>"00654657"</f>
        <v>00654657</v>
      </c>
    </row>
    <row r="3853" spans="1:2">
      <c r="A3853" s="4">
        <v>3848</v>
      </c>
      <c r="B3853" s="6" t="str">
        <f>"00654710"</f>
        <v>00654710</v>
      </c>
    </row>
    <row r="3854" spans="1:2">
      <c r="A3854" s="4">
        <v>3849</v>
      </c>
      <c r="B3854" s="6" t="str">
        <f>"00654821"</f>
        <v>00654821</v>
      </c>
    </row>
    <row r="3855" spans="1:2">
      <c r="A3855" s="4">
        <v>3850</v>
      </c>
      <c r="B3855" s="6" t="str">
        <f>"00654831"</f>
        <v>00654831</v>
      </c>
    </row>
    <row r="3856" spans="1:2">
      <c r="A3856" s="4">
        <v>3851</v>
      </c>
      <c r="B3856" s="6" t="str">
        <f>"00654989"</f>
        <v>00654989</v>
      </c>
    </row>
    <row r="3857" spans="1:2">
      <c r="A3857" s="4">
        <v>3852</v>
      </c>
      <c r="B3857" s="6" t="str">
        <f>"00655086"</f>
        <v>00655086</v>
      </c>
    </row>
    <row r="3858" spans="1:2">
      <c r="A3858" s="4">
        <v>3853</v>
      </c>
      <c r="B3858" s="6" t="str">
        <f>"00655152"</f>
        <v>00655152</v>
      </c>
    </row>
    <row r="3859" spans="1:2">
      <c r="A3859" s="4">
        <v>3854</v>
      </c>
      <c r="B3859" s="6" t="str">
        <f>"00655165"</f>
        <v>00655165</v>
      </c>
    </row>
    <row r="3860" spans="1:2">
      <c r="A3860" s="4">
        <v>3855</v>
      </c>
      <c r="B3860" s="6" t="str">
        <f>"00655256"</f>
        <v>00655256</v>
      </c>
    </row>
    <row r="3861" spans="1:2">
      <c r="A3861" s="4">
        <v>3856</v>
      </c>
      <c r="B3861" s="6" t="str">
        <f>"00655352"</f>
        <v>00655352</v>
      </c>
    </row>
    <row r="3862" spans="1:2">
      <c r="A3862" s="4">
        <v>3857</v>
      </c>
      <c r="B3862" s="6" t="str">
        <f>"00655548"</f>
        <v>00655548</v>
      </c>
    </row>
    <row r="3863" spans="1:2">
      <c r="A3863" s="4">
        <v>3858</v>
      </c>
      <c r="B3863" s="6" t="str">
        <f>"00655608"</f>
        <v>00655608</v>
      </c>
    </row>
    <row r="3864" spans="1:2">
      <c r="A3864" s="4">
        <v>3859</v>
      </c>
      <c r="B3864" s="6" t="str">
        <f>"00655609"</f>
        <v>00655609</v>
      </c>
    </row>
    <row r="3865" spans="1:2">
      <c r="A3865" s="4">
        <v>3860</v>
      </c>
      <c r="B3865" s="6" t="str">
        <f>"00655742"</f>
        <v>00655742</v>
      </c>
    </row>
    <row r="3866" spans="1:2">
      <c r="A3866" s="4">
        <v>3861</v>
      </c>
      <c r="B3866" s="6" t="str">
        <f>"00656047"</f>
        <v>00656047</v>
      </c>
    </row>
    <row r="3867" spans="1:2">
      <c r="A3867" s="4">
        <v>3862</v>
      </c>
      <c r="B3867" s="6" t="str">
        <f>"00656070"</f>
        <v>00656070</v>
      </c>
    </row>
    <row r="3868" spans="1:2">
      <c r="A3868" s="4">
        <v>3863</v>
      </c>
      <c r="B3868" s="6" t="str">
        <f>"00656095"</f>
        <v>00656095</v>
      </c>
    </row>
    <row r="3869" spans="1:2">
      <c r="A3869" s="4">
        <v>3864</v>
      </c>
      <c r="B3869" s="6" t="str">
        <f>"00656205"</f>
        <v>00656205</v>
      </c>
    </row>
    <row r="3870" spans="1:2">
      <c r="A3870" s="4">
        <v>3865</v>
      </c>
      <c r="B3870" s="6" t="str">
        <f>"00656488"</f>
        <v>00656488</v>
      </c>
    </row>
    <row r="3871" spans="1:2">
      <c r="A3871" s="4">
        <v>3866</v>
      </c>
      <c r="B3871" s="6" t="str">
        <f>"00656509"</f>
        <v>00656509</v>
      </c>
    </row>
    <row r="3872" spans="1:2">
      <c r="A3872" s="4">
        <v>3867</v>
      </c>
      <c r="B3872" s="6" t="str">
        <f>"00656752"</f>
        <v>00656752</v>
      </c>
    </row>
    <row r="3873" spans="1:2">
      <c r="A3873" s="4">
        <v>3868</v>
      </c>
      <c r="B3873" s="6" t="str">
        <f>"00656762"</f>
        <v>00656762</v>
      </c>
    </row>
    <row r="3874" spans="1:2">
      <c r="A3874" s="4">
        <v>3869</v>
      </c>
      <c r="B3874" s="6" t="str">
        <f>"00656830"</f>
        <v>00656830</v>
      </c>
    </row>
    <row r="3875" spans="1:2">
      <c r="A3875" s="4">
        <v>3870</v>
      </c>
      <c r="B3875" s="6" t="str">
        <f>"00657186"</f>
        <v>00657186</v>
      </c>
    </row>
    <row r="3876" spans="1:2">
      <c r="A3876" s="4">
        <v>3871</v>
      </c>
      <c r="B3876" s="6" t="str">
        <f>"00657370"</f>
        <v>00657370</v>
      </c>
    </row>
    <row r="3877" spans="1:2">
      <c r="A3877" s="4">
        <v>3872</v>
      </c>
      <c r="B3877" s="6" t="str">
        <f>"00657453"</f>
        <v>00657453</v>
      </c>
    </row>
    <row r="3878" spans="1:2">
      <c r="A3878" s="4">
        <v>3873</v>
      </c>
      <c r="B3878" s="6" t="str">
        <f>"00657528"</f>
        <v>00657528</v>
      </c>
    </row>
    <row r="3879" spans="1:2">
      <c r="A3879" s="4">
        <v>3874</v>
      </c>
      <c r="B3879" s="6" t="str">
        <f>"00657529"</f>
        <v>00657529</v>
      </c>
    </row>
    <row r="3880" spans="1:2">
      <c r="A3880" s="4">
        <v>3875</v>
      </c>
      <c r="B3880" s="6" t="str">
        <f>"00657640"</f>
        <v>00657640</v>
      </c>
    </row>
    <row r="3881" spans="1:2">
      <c r="A3881" s="4">
        <v>3876</v>
      </c>
      <c r="B3881" s="6" t="str">
        <f>"00657744"</f>
        <v>00657744</v>
      </c>
    </row>
    <row r="3882" spans="1:2">
      <c r="A3882" s="4">
        <v>3877</v>
      </c>
      <c r="B3882" s="6" t="str">
        <f>"00657879"</f>
        <v>00657879</v>
      </c>
    </row>
    <row r="3883" spans="1:2">
      <c r="A3883" s="4">
        <v>3878</v>
      </c>
      <c r="B3883" s="6" t="str">
        <f>"00657905"</f>
        <v>00657905</v>
      </c>
    </row>
    <row r="3884" spans="1:2">
      <c r="A3884" s="4">
        <v>3879</v>
      </c>
      <c r="B3884" s="6" t="str">
        <f>"00657910"</f>
        <v>00657910</v>
      </c>
    </row>
    <row r="3885" spans="1:2">
      <c r="A3885" s="4">
        <v>3880</v>
      </c>
      <c r="B3885" s="6" t="str">
        <f>"00658057"</f>
        <v>00658057</v>
      </c>
    </row>
    <row r="3886" spans="1:2">
      <c r="A3886" s="4">
        <v>3881</v>
      </c>
      <c r="B3886" s="6" t="str">
        <f>"00658077"</f>
        <v>00658077</v>
      </c>
    </row>
    <row r="3887" spans="1:2">
      <c r="A3887" s="4">
        <v>3882</v>
      </c>
      <c r="B3887" s="6" t="str">
        <f>"00658079"</f>
        <v>00658079</v>
      </c>
    </row>
    <row r="3888" spans="1:2">
      <c r="A3888" s="4">
        <v>3883</v>
      </c>
      <c r="B3888" s="6" t="str">
        <f>"00658184"</f>
        <v>00658184</v>
      </c>
    </row>
    <row r="3889" spans="1:2">
      <c r="A3889" s="4">
        <v>3884</v>
      </c>
      <c r="B3889" s="6" t="str">
        <f>"00658318"</f>
        <v>00658318</v>
      </c>
    </row>
    <row r="3890" spans="1:2">
      <c r="A3890" s="4">
        <v>3885</v>
      </c>
      <c r="B3890" s="6" t="str">
        <f>"00658525"</f>
        <v>00658525</v>
      </c>
    </row>
    <row r="3891" spans="1:2">
      <c r="A3891" s="4">
        <v>3886</v>
      </c>
      <c r="B3891" s="6" t="str">
        <f>"00658763"</f>
        <v>00658763</v>
      </c>
    </row>
    <row r="3892" spans="1:2">
      <c r="A3892" s="4">
        <v>3887</v>
      </c>
      <c r="B3892" s="6" t="str">
        <f>"00658894"</f>
        <v>00658894</v>
      </c>
    </row>
    <row r="3893" spans="1:2">
      <c r="A3893" s="4">
        <v>3888</v>
      </c>
      <c r="B3893" s="6" t="str">
        <f>"00658902"</f>
        <v>00658902</v>
      </c>
    </row>
    <row r="3894" spans="1:2">
      <c r="A3894" s="4">
        <v>3889</v>
      </c>
      <c r="B3894" s="6" t="str">
        <f>"00658923"</f>
        <v>00658923</v>
      </c>
    </row>
    <row r="3895" spans="1:2">
      <c r="A3895" s="4">
        <v>3890</v>
      </c>
      <c r="B3895" s="6" t="str">
        <f>"00659082"</f>
        <v>00659082</v>
      </c>
    </row>
    <row r="3896" spans="1:2">
      <c r="A3896" s="4">
        <v>3891</v>
      </c>
      <c r="B3896" s="6" t="str">
        <f>"00659265"</f>
        <v>00659265</v>
      </c>
    </row>
    <row r="3897" spans="1:2">
      <c r="A3897" s="4">
        <v>3892</v>
      </c>
      <c r="B3897" s="6" t="str">
        <f>"00659371"</f>
        <v>00659371</v>
      </c>
    </row>
    <row r="3898" spans="1:2">
      <c r="A3898" s="4">
        <v>3893</v>
      </c>
      <c r="B3898" s="6" t="str">
        <f>"00659430"</f>
        <v>00659430</v>
      </c>
    </row>
    <row r="3899" spans="1:2">
      <c r="A3899" s="4">
        <v>3894</v>
      </c>
      <c r="B3899" s="6" t="str">
        <f>"00659454"</f>
        <v>00659454</v>
      </c>
    </row>
    <row r="3900" spans="1:2">
      <c r="A3900" s="4">
        <v>3895</v>
      </c>
      <c r="B3900" s="6" t="str">
        <f>"00659571"</f>
        <v>00659571</v>
      </c>
    </row>
    <row r="3901" spans="1:2">
      <c r="A3901" s="4">
        <v>3896</v>
      </c>
      <c r="B3901" s="6" t="str">
        <f>"00659625"</f>
        <v>00659625</v>
      </c>
    </row>
    <row r="3902" spans="1:2">
      <c r="A3902" s="4">
        <v>3897</v>
      </c>
      <c r="B3902" s="6" t="str">
        <f>"00659693"</f>
        <v>00659693</v>
      </c>
    </row>
    <row r="3903" spans="1:2">
      <c r="A3903" s="4">
        <v>3898</v>
      </c>
      <c r="B3903" s="6" t="str">
        <f>"00659718"</f>
        <v>00659718</v>
      </c>
    </row>
    <row r="3904" spans="1:2">
      <c r="A3904" s="4">
        <v>3899</v>
      </c>
      <c r="B3904" s="6" t="str">
        <f>"00659862"</f>
        <v>00659862</v>
      </c>
    </row>
    <row r="3905" spans="1:2">
      <c r="A3905" s="4">
        <v>3900</v>
      </c>
      <c r="B3905" s="6" t="str">
        <f>"00659888"</f>
        <v>00659888</v>
      </c>
    </row>
    <row r="3906" spans="1:2">
      <c r="A3906" s="4">
        <v>3901</v>
      </c>
      <c r="B3906" s="6" t="str">
        <f>"00659906"</f>
        <v>00659906</v>
      </c>
    </row>
    <row r="3907" spans="1:2">
      <c r="A3907" s="4">
        <v>3902</v>
      </c>
      <c r="B3907" s="6" t="str">
        <f>"00660090"</f>
        <v>00660090</v>
      </c>
    </row>
    <row r="3908" spans="1:2">
      <c r="A3908" s="4">
        <v>3903</v>
      </c>
      <c r="B3908" s="6" t="str">
        <f>"00660138"</f>
        <v>00660138</v>
      </c>
    </row>
    <row r="3909" spans="1:2">
      <c r="A3909" s="4">
        <v>3904</v>
      </c>
      <c r="B3909" s="6" t="str">
        <f>"00660161"</f>
        <v>00660161</v>
      </c>
    </row>
    <row r="3910" spans="1:2">
      <c r="A3910" s="4">
        <v>3905</v>
      </c>
      <c r="B3910" s="6" t="str">
        <f>"00660270"</f>
        <v>00660270</v>
      </c>
    </row>
    <row r="3911" spans="1:2">
      <c r="A3911" s="4">
        <v>3906</v>
      </c>
      <c r="B3911" s="6" t="str">
        <f>"00660294"</f>
        <v>00660294</v>
      </c>
    </row>
    <row r="3912" spans="1:2">
      <c r="A3912" s="4">
        <v>3907</v>
      </c>
      <c r="B3912" s="6" t="str">
        <f>"00660394"</f>
        <v>00660394</v>
      </c>
    </row>
    <row r="3913" spans="1:2">
      <c r="A3913" s="4">
        <v>3908</v>
      </c>
      <c r="B3913" s="6" t="str">
        <f>"00660489"</f>
        <v>00660489</v>
      </c>
    </row>
    <row r="3914" spans="1:2">
      <c r="A3914" s="4">
        <v>3909</v>
      </c>
      <c r="B3914" s="6" t="str">
        <f>"00660607"</f>
        <v>00660607</v>
      </c>
    </row>
    <row r="3915" spans="1:2">
      <c r="A3915" s="4">
        <v>3910</v>
      </c>
      <c r="B3915" s="6" t="str">
        <f>"00660660"</f>
        <v>00660660</v>
      </c>
    </row>
    <row r="3916" spans="1:2">
      <c r="A3916" s="4">
        <v>3911</v>
      </c>
      <c r="B3916" s="6" t="str">
        <f>"00660849"</f>
        <v>00660849</v>
      </c>
    </row>
    <row r="3917" spans="1:2">
      <c r="A3917" s="4">
        <v>3912</v>
      </c>
      <c r="B3917" s="6" t="str">
        <f>"00660981"</f>
        <v>00660981</v>
      </c>
    </row>
    <row r="3918" spans="1:2">
      <c r="A3918" s="4">
        <v>3913</v>
      </c>
      <c r="B3918" s="6" t="str">
        <f>"00661080"</f>
        <v>00661080</v>
      </c>
    </row>
    <row r="3919" spans="1:2">
      <c r="A3919" s="4">
        <v>3914</v>
      </c>
      <c r="B3919" s="6" t="str">
        <f>"00661134"</f>
        <v>00661134</v>
      </c>
    </row>
    <row r="3920" spans="1:2">
      <c r="A3920" s="4">
        <v>3915</v>
      </c>
      <c r="B3920" s="6" t="str">
        <f>"00661175"</f>
        <v>00661175</v>
      </c>
    </row>
    <row r="3921" spans="1:2">
      <c r="A3921" s="4">
        <v>3916</v>
      </c>
      <c r="B3921" s="6" t="str">
        <f>"00661196"</f>
        <v>00661196</v>
      </c>
    </row>
    <row r="3922" spans="1:2">
      <c r="A3922" s="4">
        <v>3917</v>
      </c>
      <c r="B3922" s="6" t="str">
        <f>"00661312"</f>
        <v>00661312</v>
      </c>
    </row>
    <row r="3923" spans="1:2">
      <c r="A3923" s="4">
        <v>3918</v>
      </c>
      <c r="B3923" s="6" t="str">
        <f>"00661335"</f>
        <v>00661335</v>
      </c>
    </row>
    <row r="3924" spans="1:2">
      <c r="A3924" s="4">
        <v>3919</v>
      </c>
      <c r="B3924" s="6" t="str">
        <f>"00661581"</f>
        <v>00661581</v>
      </c>
    </row>
    <row r="3925" spans="1:2">
      <c r="A3925" s="4">
        <v>3920</v>
      </c>
      <c r="B3925" s="6" t="str">
        <f>"00661689"</f>
        <v>00661689</v>
      </c>
    </row>
    <row r="3926" spans="1:2">
      <c r="A3926" s="4">
        <v>3921</v>
      </c>
      <c r="B3926" s="6" t="str">
        <f>"00661719"</f>
        <v>00661719</v>
      </c>
    </row>
    <row r="3927" spans="1:2">
      <c r="A3927" s="4">
        <v>3922</v>
      </c>
      <c r="B3927" s="6" t="str">
        <f>"00661767"</f>
        <v>00661767</v>
      </c>
    </row>
    <row r="3928" spans="1:2">
      <c r="A3928" s="4">
        <v>3923</v>
      </c>
      <c r="B3928" s="6" t="str">
        <f>"00661771"</f>
        <v>00661771</v>
      </c>
    </row>
    <row r="3929" spans="1:2">
      <c r="A3929" s="4">
        <v>3924</v>
      </c>
      <c r="B3929" s="6" t="str">
        <f>"00662183"</f>
        <v>00662183</v>
      </c>
    </row>
    <row r="3930" spans="1:2">
      <c r="A3930" s="4">
        <v>3925</v>
      </c>
      <c r="B3930" s="6" t="str">
        <f>"00662312"</f>
        <v>00662312</v>
      </c>
    </row>
    <row r="3931" spans="1:2">
      <c r="A3931" s="4">
        <v>3926</v>
      </c>
      <c r="B3931" s="6" t="str">
        <f>"00662357"</f>
        <v>00662357</v>
      </c>
    </row>
    <row r="3932" spans="1:2">
      <c r="A3932" s="4">
        <v>3927</v>
      </c>
      <c r="B3932" s="6" t="str">
        <f>"00662422"</f>
        <v>00662422</v>
      </c>
    </row>
    <row r="3933" spans="1:2">
      <c r="A3933" s="4">
        <v>3928</v>
      </c>
      <c r="B3933" s="6" t="str">
        <f>"00662423"</f>
        <v>00662423</v>
      </c>
    </row>
    <row r="3934" spans="1:2">
      <c r="A3934" s="4">
        <v>3929</v>
      </c>
      <c r="B3934" s="6" t="str">
        <f>"00662456"</f>
        <v>00662456</v>
      </c>
    </row>
    <row r="3935" spans="1:2">
      <c r="A3935" s="4">
        <v>3930</v>
      </c>
      <c r="B3935" s="6" t="str">
        <f>"00662465"</f>
        <v>00662465</v>
      </c>
    </row>
    <row r="3936" spans="1:2">
      <c r="A3936" s="4">
        <v>3931</v>
      </c>
      <c r="B3936" s="6" t="str">
        <f>"00662501"</f>
        <v>00662501</v>
      </c>
    </row>
    <row r="3937" spans="1:2">
      <c r="A3937" s="4">
        <v>3932</v>
      </c>
      <c r="B3937" s="6" t="str">
        <f>"00662559"</f>
        <v>00662559</v>
      </c>
    </row>
    <row r="3938" spans="1:2">
      <c r="A3938" s="4">
        <v>3933</v>
      </c>
      <c r="B3938" s="6" t="str">
        <f>"00662664"</f>
        <v>00662664</v>
      </c>
    </row>
    <row r="3939" spans="1:2">
      <c r="A3939" s="4">
        <v>3934</v>
      </c>
      <c r="B3939" s="6" t="str">
        <f>"00662741"</f>
        <v>00662741</v>
      </c>
    </row>
    <row r="3940" spans="1:2">
      <c r="A3940" s="4">
        <v>3935</v>
      </c>
      <c r="B3940" s="6" t="str">
        <f>"00662768"</f>
        <v>00662768</v>
      </c>
    </row>
    <row r="3941" spans="1:2">
      <c r="A3941" s="4">
        <v>3936</v>
      </c>
      <c r="B3941" s="6" t="str">
        <f>"00662866"</f>
        <v>00662866</v>
      </c>
    </row>
    <row r="3942" spans="1:2">
      <c r="A3942" s="4">
        <v>3937</v>
      </c>
      <c r="B3942" s="6" t="str">
        <f>"00662899"</f>
        <v>00662899</v>
      </c>
    </row>
    <row r="3943" spans="1:2">
      <c r="A3943" s="4">
        <v>3938</v>
      </c>
      <c r="B3943" s="6" t="str">
        <f>"00663001"</f>
        <v>00663001</v>
      </c>
    </row>
    <row r="3944" spans="1:2">
      <c r="A3944" s="4">
        <v>3939</v>
      </c>
      <c r="B3944" s="6" t="str">
        <f>"00663038"</f>
        <v>00663038</v>
      </c>
    </row>
    <row r="3945" spans="1:2">
      <c r="A3945" s="4">
        <v>3940</v>
      </c>
      <c r="B3945" s="6" t="str">
        <f>"00663065"</f>
        <v>00663065</v>
      </c>
    </row>
    <row r="3946" spans="1:2">
      <c r="A3946" s="4">
        <v>3941</v>
      </c>
      <c r="B3946" s="6" t="str">
        <f>"00663358"</f>
        <v>00663358</v>
      </c>
    </row>
    <row r="3947" spans="1:2">
      <c r="A3947" s="4">
        <v>3942</v>
      </c>
      <c r="B3947" s="6" t="str">
        <f>"00663622"</f>
        <v>00663622</v>
      </c>
    </row>
    <row r="3948" spans="1:2">
      <c r="A3948" s="4">
        <v>3943</v>
      </c>
      <c r="B3948" s="6" t="str">
        <f>"00663707"</f>
        <v>00663707</v>
      </c>
    </row>
    <row r="3949" spans="1:2">
      <c r="A3949" s="4">
        <v>3944</v>
      </c>
      <c r="B3949" s="6" t="str">
        <f>"00663811"</f>
        <v>00663811</v>
      </c>
    </row>
    <row r="3950" spans="1:2">
      <c r="A3950" s="4">
        <v>3945</v>
      </c>
      <c r="B3950" s="6" t="str">
        <f>"00663848"</f>
        <v>00663848</v>
      </c>
    </row>
    <row r="3951" spans="1:2">
      <c r="A3951" s="4">
        <v>3946</v>
      </c>
      <c r="B3951" s="6" t="str">
        <f>"00663858"</f>
        <v>00663858</v>
      </c>
    </row>
    <row r="3952" spans="1:2">
      <c r="A3952" s="4">
        <v>3947</v>
      </c>
      <c r="B3952" s="6" t="str">
        <f>"00663951"</f>
        <v>00663951</v>
      </c>
    </row>
    <row r="3953" spans="1:2">
      <c r="A3953" s="4">
        <v>3948</v>
      </c>
      <c r="B3953" s="6" t="str">
        <f>"00664010"</f>
        <v>00664010</v>
      </c>
    </row>
    <row r="3954" spans="1:2">
      <c r="A3954" s="4">
        <v>3949</v>
      </c>
      <c r="B3954" s="6" t="str">
        <f>"00664095"</f>
        <v>00664095</v>
      </c>
    </row>
    <row r="3955" spans="1:2">
      <c r="A3955" s="4">
        <v>3950</v>
      </c>
      <c r="B3955" s="6" t="str">
        <f>"00664148"</f>
        <v>00664148</v>
      </c>
    </row>
    <row r="3956" spans="1:2">
      <c r="A3956" s="4">
        <v>3951</v>
      </c>
      <c r="B3956" s="6" t="str">
        <f>"00664234"</f>
        <v>00664234</v>
      </c>
    </row>
    <row r="3957" spans="1:2">
      <c r="A3957" s="4">
        <v>3952</v>
      </c>
      <c r="B3957" s="6" t="str">
        <f>"00664276"</f>
        <v>00664276</v>
      </c>
    </row>
    <row r="3958" spans="1:2">
      <c r="A3958" s="4">
        <v>3953</v>
      </c>
      <c r="B3958" s="6" t="str">
        <f>"00664391"</f>
        <v>00664391</v>
      </c>
    </row>
    <row r="3959" spans="1:2">
      <c r="A3959" s="4">
        <v>3954</v>
      </c>
      <c r="B3959" s="6" t="str">
        <f>"00664571"</f>
        <v>00664571</v>
      </c>
    </row>
    <row r="3960" spans="1:2">
      <c r="A3960" s="4">
        <v>3955</v>
      </c>
      <c r="B3960" s="6" t="str">
        <f>"00664683"</f>
        <v>00664683</v>
      </c>
    </row>
    <row r="3961" spans="1:2">
      <c r="A3961" s="4">
        <v>3956</v>
      </c>
      <c r="B3961" s="6" t="str">
        <f>"00664757"</f>
        <v>00664757</v>
      </c>
    </row>
    <row r="3962" spans="1:2">
      <c r="A3962" s="4">
        <v>3957</v>
      </c>
      <c r="B3962" s="6" t="str">
        <f>"00664777"</f>
        <v>00664777</v>
      </c>
    </row>
    <row r="3963" spans="1:2">
      <c r="A3963" s="4">
        <v>3958</v>
      </c>
      <c r="B3963" s="6" t="str">
        <f>"00664813"</f>
        <v>00664813</v>
      </c>
    </row>
    <row r="3964" spans="1:2">
      <c r="A3964" s="4">
        <v>3959</v>
      </c>
      <c r="B3964" s="6" t="str">
        <f>"00664815"</f>
        <v>00664815</v>
      </c>
    </row>
    <row r="3965" spans="1:2">
      <c r="A3965" s="4">
        <v>3960</v>
      </c>
      <c r="B3965" s="6" t="str">
        <f>"00664824"</f>
        <v>00664824</v>
      </c>
    </row>
    <row r="3966" spans="1:2">
      <c r="A3966" s="4">
        <v>3961</v>
      </c>
      <c r="B3966" s="6" t="str">
        <f>"00664938"</f>
        <v>00664938</v>
      </c>
    </row>
    <row r="3967" spans="1:2">
      <c r="A3967" s="4">
        <v>3962</v>
      </c>
      <c r="B3967" s="6" t="str">
        <f>"00664943"</f>
        <v>00664943</v>
      </c>
    </row>
    <row r="3968" spans="1:2">
      <c r="A3968" s="4">
        <v>3963</v>
      </c>
      <c r="B3968" s="6" t="str">
        <f>"00665050"</f>
        <v>00665050</v>
      </c>
    </row>
    <row r="3969" spans="1:2">
      <c r="A3969" s="4">
        <v>3964</v>
      </c>
      <c r="B3969" s="6" t="str">
        <f>"00665219"</f>
        <v>00665219</v>
      </c>
    </row>
    <row r="3970" spans="1:2">
      <c r="A3970" s="4">
        <v>3965</v>
      </c>
      <c r="B3970" s="6" t="str">
        <f>"00665227"</f>
        <v>00665227</v>
      </c>
    </row>
    <row r="3971" spans="1:2">
      <c r="A3971" s="4">
        <v>3966</v>
      </c>
      <c r="B3971" s="6" t="str">
        <f>"00665241"</f>
        <v>00665241</v>
      </c>
    </row>
    <row r="3972" spans="1:2">
      <c r="A3972" s="4">
        <v>3967</v>
      </c>
      <c r="B3972" s="6" t="str">
        <f>"00665250"</f>
        <v>00665250</v>
      </c>
    </row>
    <row r="3973" spans="1:2">
      <c r="A3973" s="4">
        <v>3968</v>
      </c>
      <c r="B3973" s="6" t="str">
        <f>"00665359"</f>
        <v>00665359</v>
      </c>
    </row>
    <row r="3974" spans="1:2">
      <c r="A3974" s="4">
        <v>3969</v>
      </c>
      <c r="B3974" s="6" t="str">
        <f>"00665386"</f>
        <v>00665386</v>
      </c>
    </row>
    <row r="3975" spans="1:2">
      <c r="A3975" s="4">
        <v>3970</v>
      </c>
      <c r="B3975" s="6" t="str">
        <f>"00665570"</f>
        <v>00665570</v>
      </c>
    </row>
    <row r="3976" spans="1:2">
      <c r="A3976" s="4">
        <v>3971</v>
      </c>
      <c r="B3976" s="6" t="str">
        <f>"00665816"</f>
        <v>00665816</v>
      </c>
    </row>
    <row r="3977" spans="1:2">
      <c r="A3977" s="4">
        <v>3972</v>
      </c>
      <c r="B3977" s="6" t="str">
        <f>"00665910"</f>
        <v>00665910</v>
      </c>
    </row>
    <row r="3978" spans="1:2">
      <c r="A3978" s="4">
        <v>3973</v>
      </c>
      <c r="B3978" s="6" t="str">
        <f>"00665917"</f>
        <v>00665917</v>
      </c>
    </row>
    <row r="3979" spans="1:2">
      <c r="A3979" s="4">
        <v>3974</v>
      </c>
      <c r="B3979" s="6" t="str">
        <f>"00665969"</f>
        <v>00665969</v>
      </c>
    </row>
    <row r="3980" spans="1:2">
      <c r="A3980" s="4">
        <v>3975</v>
      </c>
      <c r="B3980" s="6" t="str">
        <f>"00666110"</f>
        <v>00666110</v>
      </c>
    </row>
    <row r="3981" spans="1:2">
      <c r="A3981" s="4">
        <v>3976</v>
      </c>
      <c r="B3981" s="6" t="str">
        <f>"00666127"</f>
        <v>00666127</v>
      </c>
    </row>
    <row r="3982" spans="1:2">
      <c r="A3982" s="4">
        <v>3977</v>
      </c>
      <c r="B3982" s="6" t="str">
        <f>"00666173"</f>
        <v>00666173</v>
      </c>
    </row>
    <row r="3983" spans="1:2">
      <c r="A3983" s="4">
        <v>3978</v>
      </c>
      <c r="B3983" s="6" t="str">
        <f>"00666177"</f>
        <v>00666177</v>
      </c>
    </row>
    <row r="3984" spans="1:2">
      <c r="A3984" s="4">
        <v>3979</v>
      </c>
      <c r="B3984" s="6" t="str">
        <f>"00666267"</f>
        <v>00666267</v>
      </c>
    </row>
    <row r="3985" spans="1:2">
      <c r="A3985" s="4">
        <v>3980</v>
      </c>
      <c r="B3985" s="6" t="str">
        <f>"00666330"</f>
        <v>00666330</v>
      </c>
    </row>
    <row r="3986" spans="1:2">
      <c r="A3986" s="4">
        <v>3981</v>
      </c>
      <c r="B3986" s="6" t="str">
        <f>"00666395"</f>
        <v>00666395</v>
      </c>
    </row>
    <row r="3987" spans="1:2">
      <c r="A3987" s="4">
        <v>3982</v>
      </c>
      <c r="B3987" s="6" t="str">
        <f>"00666410"</f>
        <v>00666410</v>
      </c>
    </row>
    <row r="3988" spans="1:2">
      <c r="A3988" s="4">
        <v>3983</v>
      </c>
      <c r="B3988" s="6" t="str">
        <f>"00666908"</f>
        <v>00666908</v>
      </c>
    </row>
    <row r="3989" spans="1:2">
      <c r="A3989" s="4">
        <v>3984</v>
      </c>
      <c r="B3989" s="6" t="str">
        <f>"00666909"</f>
        <v>00666909</v>
      </c>
    </row>
    <row r="3990" spans="1:2">
      <c r="A3990" s="4">
        <v>3985</v>
      </c>
      <c r="B3990" s="6" t="str">
        <f>"00666968"</f>
        <v>00666968</v>
      </c>
    </row>
    <row r="3991" spans="1:2">
      <c r="A3991" s="4">
        <v>3986</v>
      </c>
      <c r="B3991" s="6" t="str">
        <f>"00666970"</f>
        <v>00666970</v>
      </c>
    </row>
    <row r="3992" spans="1:2">
      <c r="A3992" s="4">
        <v>3987</v>
      </c>
      <c r="B3992" s="6" t="str">
        <f>"00667097"</f>
        <v>00667097</v>
      </c>
    </row>
    <row r="3993" spans="1:2">
      <c r="A3993" s="4">
        <v>3988</v>
      </c>
      <c r="B3993" s="6" t="str">
        <f>"00667143"</f>
        <v>00667143</v>
      </c>
    </row>
    <row r="3994" spans="1:2">
      <c r="A3994" s="4">
        <v>3989</v>
      </c>
      <c r="B3994" s="6" t="str">
        <f>"00667193"</f>
        <v>00667193</v>
      </c>
    </row>
    <row r="3995" spans="1:2">
      <c r="A3995" s="4">
        <v>3990</v>
      </c>
      <c r="B3995" s="6" t="str">
        <f>"00667284"</f>
        <v>00667284</v>
      </c>
    </row>
    <row r="3996" spans="1:2">
      <c r="A3996" s="4">
        <v>3991</v>
      </c>
      <c r="B3996" s="6" t="str">
        <f>"00667314"</f>
        <v>00667314</v>
      </c>
    </row>
    <row r="3997" spans="1:2">
      <c r="A3997" s="4">
        <v>3992</v>
      </c>
      <c r="B3997" s="6" t="str">
        <f>"00667330"</f>
        <v>00667330</v>
      </c>
    </row>
    <row r="3998" spans="1:2">
      <c r="A3998" s="4">
        <v>3993</v>
      </c>
      <c r="B3998" s="6" t="str">
        <f>"00667367"</f>
        <v>00667367</v>
      </c>
    </row>
    <row r="3999" spans="1:2">
      <c r="A3999" s="4">
        <v>3994</v>
      </c>
      <c r="B3999" s="6" t="str">
        <f>"00667407"</f>
        <v>00667407</v>
      </c>
    </row>
    <row r="4000" spans="1:2">
      <c r="A4000" s="4">
        <v>3995</v>
      </c>
      <c r="B4000" s="6" t="str">
        <f>"00667468"</f>
        <v>00667468</v>
      </c>
    </row>
    <row r="4001" spans="1:2">
      <c r="A4001" s="4">
        <v>3996</v>
      </c>
      <c r="B4001" s="6" t="str">
        <f>"00667476"</f>
        <v>00667476</v>
      </c>
    </row>
    <row r="4002" spans="1:2">
      <c r="A4002" s="4">
        <v>3997</v>
      </c>
      <c r="B4002" s="6" t="str">
        <f>"00667629"</f>
        <v>00667629</v>
      </c>
    </row>
    <row r="4003" spans="1:2">
      <c r="A4003" s="4">
        <v>3998</v>
      </c>
      <c r="B4003" s="6" t="str">
        <f>"00667738"</f>
        <v>00667738</v>
      </c>
    </row>
    <row r="4004" spans="1:2">
      <c r="A4004" s="4">
        <v>3999</v>
      </c>
      <c r="B4004" s="6" t="str">
        <f>"00667852"</f>
        <v>00667852</v>
      </c>
    </row>
    <row r="4005" spans="1:2">
      <c r="A4005" s="4">
        <v>4000</v>
      </c>
      <c r="B4005" s="6" t="str">
        <f>"00667946"</f>
        <v>00667946</v>
      </c>
    </row>
    <row r="4006" spans="1:2">
      <c r="A4006" s="4">
        <v>4001</v>
      </c>
      <c r="B4006" s="6" t="str">
        <f>"00668169"</f>
        <v>00668169</v>
      </c>
    </row>
    <row r="4007" spans="1:2">
      <c r="A4007" s="4">
        <v>4002</v>
      </c>
      <c r="B4007" s="6" t="str">
        <f>"00668236"</f>
        <v>00668236</v>
      </c>
    </row>
    <row r="4008" spans="1:2">
      <c r="A4008" s="4">
        <v>4003</v>
      </c>
      <c r="B4008" s="6" t="str">
        <f>"00668517"</f>
        <v>00668517</v>
      </c>
    </row>
    <row r="4009" spans="1:2">
      <c r="A4009" s="4">
        <v>4004</v>
      </c>
      <c r="B4009" s="6" t="str">
        <f>"00668665"</f>
        <v>00668665</v>
      </c>
    </row>
    <row r="4010" spans="1:2">
      <c r="A4010" s="4">
        <v>4005</v>
      </c>
      <c r="B4010" s="6" t="str">
        <f>"00668883"</f>
        <v>00668883</v>
      </c>
    </row>
    <row r="4011" spans="1:2">
      <c r="A4011" s="4">
        <v>4006</v>
      </c>
      <c r="B4011" s="6" t="str">
        <f>"00668964"</f>
        <v>00668964</v>
      </c>
    </row>
    <row r="4012" spans="1:2">
      <c r="A4012" s="4">
        <v>4007</v>
      </c>
      <c r="B4012" s="6" t="str">
        <f>"00668976"</f>
        <v>00668976</v>
      </c>
    </row>
    <row r="4013" spans="1:2">
      <c r="A4013" s="4">
        <v>4008</v>
      </c>
      <c r="B4013" s="6" t="str">
        <f>"00668978"</f>
        <v>00668978</v>
      </c>
    </row>
    <row r="4014" spans="1:2">
      <c r="A4014" s="4">
        <v>4009</v>
      </c>
      <c r="B4014" s="6" t="str">
        <f>"00669001"</f>
        <v>00669001</v>
      </c>
    </row>
    <row r="4015" spans="1:2">
      <c r="A4015" s="4">
        <v>4010</v>
      </c>
      <c r="B4015" s="6" t="str">
        <f>"00669003"</f>
        <v>00669003</v>
      </c>
    </row>
    <row r="4016" spans="1:2">
      <c r="A4016" s="4">
        <v>4011</v>
      </c>
      <c r="B4016" s="6" t="str">
        <f>"00669020"</f>
        <v>00669020</v>
      </c>
    </row>
    <row r="4017" spans="1:2">
      <c r="A4017" s="4">
        <v>4012</v>
      </c>
      <c r="B4017" s="6" t="str">
        <f>"00669035"</f>
        <v>00669035</v>
      </c>
    </row>
    <row r="4018" spans="1:2">
      <c r="A4018" s="4">
        <v>4013</v>
      </c>
      <c r="B4018" s="6" t="str">
        <f>"00669100"</f>
        <v>00669100</v>
      </c>
    </row>
    <row r="4019" spans="1:2">
      <c r="A4019" s="4">
        <v>4014</v>
      </c>
      <c r="B4019" s="6" t="str">
        <f>"00669234"</f>
        <v>00669234</v>
      </c>
    </row>
    <row r="4020" spans="1:2">
      <c r="A4020" s="4">
        <v>4015</v>
      </c>
      <c r="B4020" s="6" t="str">
        <f>"00669238"</f>
        <v>00669238</v>
      </c>
    </row>
    <row r="4021" spans="1:2">
      <c r="A4021" s="4">
        <v>4016</v>
      </c>
      <c r="B4021" s="6" t="str">
        <f>"00669396"</f>
        <v>00669396</v>
      </c>
    </row>
    <row r="4022" spans="1:2">
      <c r="A4022" s="4">
        <v>4017</v>
      </c>
      <c r="B4022" s="6" t="str">
        <f>"00669660"</f>
        <v>00669660</v>
      </c>
    </row>
    <row r="4023" spans="1:2">
      <c r="A4023" s="4">
        <v>4018</v>
      </c>
      <c r="B4023" s="6" t="str">
        <f>"00669721"</f>
        <v>00669721</v>
      </c>
    </row>
    <row r="4024" spans="1:2">
      <c r="A4024" s="4">
        <v>4019</v>
      </c>
      <c r="B4024" s="6" t="str">
        <f>"00670045"</f>
        <v>00670045</v>
      </c>
    </row>
    <row r="4025" spans="1:2">
      <c r="A4025" s="4">
        <v>4020</v>
      </c>
      <c r="B4025" s="6" t="str">
        <f>"00670133"</f>
        <v>00670133</v>
      </c>
    </row>
    <row r="4026" spans="1:2">
      <c r="A4026" s="4">
        <v>4021</v>
      </c>
      <c r="B4026" s="6" t="str">
        <f>"00670263"</f>
        <v>00670263</v>
      </c>
    </row>
    <row r="4027" spans="1:2">
      <c r="A4027" s="4">
        <v>4022</v>
      </c>
      <c r="B4027" s="6" t="str">
        <f>"00670308"</f>
        <v>00670308</v>
      </c>
    </row>
    <row r="4028" spans="1:2">
      <c r="A4028" s="4">
        <v>4023</v>
      </c>
      <c r="B4028" s="6" t="str">
        <f>"00670337"</f>
        <v>00670337</v>
      </c>
    </row>
    <row r="4029" spans="1:2">
      <c r="A4029" s="4">
        <v>4024</v>
      </c>
      <c r="B4029" s="6" t="str">
        <f>"00670438"</f>
        <v>00670438</v>
      </c>
    </row>
    <row r="4030" spans="1:2">
      <c r="A4030" s="4">
        <v>4025</v>
      </c>
      <c r="B4030" s="6" t="str">
        <f>"00671034"</f>
        <v>00671034</v>
      </c>
    </row>
    <row r="4031" spans="1:2">
      <c r="A4031" s="4">
        <v>4026</v>
      </c>
      <c r="B4031" s="6" t="str">
        <f>"00671129"</f>
        <v>00671129</v>
      </c>
    </row>
    <row r="4032" spans="1:2">
      <c r="A4032" s="4">
        <v>4027</v>
      </c>
      <c r="B4032" s="6" t="str">
        <f>"00671132"</f>
        <v>00671132</v>
      </c>
    </row>
    <row r="4033" spans="1:2">
      <c r="A4033" s="4">
        <v>4028</v>
      </c>
      <c r="B4033" s="6" t="str">
        <f>"00671138"</f>
        <v>00671138</v>
      </c>
    </row>
    <row r="4034" spans="1:2">
      <c r="A4034" s="4">
        <v>4029</v>
      </c>
      <c r="B4034" s="6" t="str">
        <f>"00671174"</f>
        <v>00671174</v>
      </c>
    </row>
    <row r="4035" spans="1:2">
      <c r="A4035" s="4">
        <v>4030</v>
      </c>
      <c r="B4035" s="6" t="str">
        <f>"00671197"</f>
        <v>00671197</v>
      </c>
    </row>
    <row r="4036" spans="1:2">
      <c r="A4036" s="4">
        <v>4031</v>
      </c>
      <c r="B4036" s="6" t="str">
        <f>"00671268"</f>
        <v>00671268</v>
      </c>
    </row>
    <row r="4037" spans="1:2">
      <c r="A4037" s="4">
        <v>4032</v>
      </c>
      <c r="B4037" s="6" t="str">
        <f>"00671432"</f>
        <v>00671432</v>
      </c>
    </row>
    <row r="4038" spans="1:2">
      <c r="A4038" s="4">
        <v>4033</v>
      </c>
      <c r="B4038" s="6" t="str">
        <f>"00671483"</f>
        <v>00671483</v>
      </c>
    </row>
    <row r="4039" spans="1:2">
      <c r="A4039" s="4">
        <v>4034</v>
      </c>
      <c r="B4039" s="6" t="str">
        <f>"00671939"</f>
        <v>00671939</v>
      </c>
    </row>
    <row r="4040" spans="1:2">
      <c r="A4040" s="4">
        <v>4035</v>
      </c>
      <c r="B4040" s="6" t="str">
        <f>"00672347"</f>
        <v>00672347</v>
      </c>
    </row>
    <row r="4041" spans="1:2">
      <c r="A4041" s="4">
        <v>4036</v>
      </c>
      <c r="B4041" s="6" t="str">
        <f>"00672564"</f>
        <v>00672564</v>
      </c>
    </row>
    <row r="4042" spans="1:2">
      <c r="A4042" s="4">
        <v>4037</v>
      </c>
      <c r="B4042" s="6" t="str">
        <f>"00672684"</f>
        <v>00672684</v>
      </c>
    </row>
    <row r="4043" spans="1:2">
      <c r="A4043" s="4">
        <v>4038</v>
      </c>
      <c r="B4043" s="6" t="str">
        <f>"00672858"</f>
        <v>00672858</v>
      </c>
    </row>
    <row r="4044" spans="1:2">
      <c r="A4044" s="4">
        <v>4039</v>
      </c>
      <c r="B4044" s="6" t="str">
        <f>"00672930"</f>
        <v>00672930</v>
      </c>
    </row>
    <row r="4045" spans="1:2">
      <c r="A4045" s="4">
        <v>4040</v>
      </c>
      <c r="B4045" s="6" t="str">
        <f>"00672981"</f>
        <v>00672981</v>
      </c>
    </row>
    <row r="4046" spans="1:2">
      <c r="A4046" s="4">
        <v>4041</v>
      </c>
      <c r="B4046" s="6" t="str">
        <f>"00673028"</f>
        <v>00673028</v>
      </c>
    </row>
    <row r="4047" spans="1:2">
      <c r="A4047" s="4">
        <v>4042</v>
      </c>
      <c r="B4047" s="6" t="str">
        <f>"00673547"</f>
        <v>00673547</v>
      </c>
    </row>
    <row r="4048" spans="1:2">
      <c r="A4048" s="4">
        <v>4043</v>
      </c>
      <c r="B4048" s="6" t="str">
        <f>"00673592"</f>
        <v>00673592</v>
      </c>
    </row>
    <row r="4049" spans="1:2">
      <c r="A4049" s="4">
        <v>4044</v>
      </c>
      <c r="B4049" s="6" t="str">
        <f>"00673668"</f>
        <v>00673668</v>
      </c>
    </row>
    <row r="4050" spans="1:2">
      <c r="A4050" s="4">
        <v>4045</v>
      </c>
      <c r="B4050" s="6" t="str">
        <f>"00673706"</f>
        <v>00673706</v>
      </c>
    </row>
    <row r="4051" spans="1:2">
      <c r="A4051" s="4">
        <v>4046</v>
      </c>
      <c r="B4051" s="6" t="str">
        <f>"00673757"</f>
        <v>00673757</v>
      </c>
    </row>
    <row r="4052" spans="1:2">
      <c r="A4052" s="4">
        <v>4047</v>
      </c>
      <c r="B4052" s="6" t="str">
        <f>"00673853"</f>
        <v>00673853</v>
      </c>
    </row>
    <row r="4053" spans="1:2">
      <c r="A4053" s="4">
        <v>4048</v>
      </c>
      <c r="B4053" s="6" t="str">
        <f>"00673902"</f>
        <v>00673902</v>
      </c>
    </row>
    <row r="4054" spans="1:2">
      <c r="A4054" s="4">
        <v>4049</v>
      </c>
      <c r="B4054" s="6" t="str">
        <f>"00673920"</f>
        <v>00673920</v>
      </c>
    </row>
    <row r="4055" spans="1:2">
      <c r="A4055" s="4">
        <v>4050</v>
      </c>
      <c r="B4055" s="6" t="str">
        <f>"00674143"</f>
        <v>00674143</v>
      </c>
    </row>
    <row r="4056" spans="1:2">
      <c r="A4056" s="4">
        <v>4051</v>
      </c>
      <c r="B4056" s="6" t="str">
        <f>"00674226"</f>
        <v>00674226</v>
      </c>
    </row>
    <row r="4057" spans="1:2">
      <c r="A4057" s="4">
        <v>4052</v>
      </c>
      <c r="B4057" s="6" t="str">
        <f>"00674265"</f>
        <v>00674265</v>
      </c>
    </row>
    <row r="4058" spans="1:2">
      <c r="A4058" s="4">
        <v>4053</v>
      </c>
      <c r="B4058" s="6" t="str">
        <f>"00674452"</f>
        <v>00674452</v>
      </c>
    </row>
    <row r="4059" spans="1:2">
      <c r="A4059" s="4">
        <v>4054</v>
      </c>
      <c r="B4059" s="6" t="str">
        <f>"00674605"</f>
        <v>00674605</v>
      </c>
    </row>
    <row r="4060" spans="1:2">
      <c r="A4060" s="4">
        <v>4055</v>
      </c>
      <c r="B4060" s="6" t="str">
        <f>"00674798"</f>
        <v>00674798</v>
      </c>
    </row>
    <row r="4061" spans="1:2">
      <c r="A4061" s="4">
        <v>4056</v>
      </c>
      <c r="B4061" s="6" t="str">
        <f>"00674852"</f>
        <v>00674852</v>
      </c>
    </row>
    <row r="4062" spans="1:2">
      <c r="A4062" s="4">
        <v>4057</v>
      </c>
      <c r="B4062" s="6" t="str">
        <f>"00674992"</f>
        <v>00674992</v>
      </c>
    </row>
    <row r="4063" spans="1:2">
      <c r="A4063" s="4">
        <v>4058</v>
      </c>
      <c r="B4063" s="6" t="str">
        <f>"00675048"</f>
        <v>00675048</v>
      </c>
    </row>
    <row r="4064" spans="1:2">
      <c r="A4064" s="4">
        <v>4059</v>
      </c>
      <c r="B4064" s="6" t="str">
        <f>"00675090"</f>
        <v>00675090</v>
      </c>
    </row>
    <row r="4065" spans="1:2">
      <c r="A4065" s="4">
        <v>4060</v>
      </c>
      <c r="B4065" s="6" t="str">
        <f>"00675147"</f>
        <v>00675147</v>
      </c>
    </row>
    <row r="4066" spans="1:2">
      <c r="A4066" s="4">
        <v>4061</v>
      </c>
      <c r="B4066" s="6" t="str">
        <f>"00675197"</f>
        <v>00675197</v>
      </c>
    </row>
    <row r="4067" spans="1:2">
      <c r="A4067" s="4">
        <v>4062</v>
      </c>
      <c r="B4067" s="6" t="str">
        <f>"00675241"</f>
        <v>00675241</v>
      </c>
    </row>
    <row r="4068" spans="1:2">
      <c r="A4068" s="4">
        <v>4063</v>
      </c>
      <c r="B4068" s="6" t="str">
        <f>"00675303"</f>
        <v>00675303</v>
      </c>
    </row>
    <row r="4069" spans="1:2">
      <c r="A4069" s="4">
        <v>4064</v>
      </c>
      <c r="B4069" s="6" t="str">
        <f>"00675357"</f>
        <v>00675357</v>
      </c>
    </row>
    <row r="4070" spans="1:2">
      <c r="A4070" s="4">
        <v>4065</v>
      </c>
      <c r="B4070" s="6" t="str">
        <f>"00675388"</f>
        <v>00675388</v>
      </c>
    </row>
    <row r="4071" spans="1:2">
      <c r="A4071" s="4">
        <v>4066</v>
      </c>
      <c r="B4071" s="6" t="str">
        <f>"00675537"</f>
        <v>00675537</v>
      </c>
    </row>
    <row r="4072" spans="1:2">
      <c r="A4072" s="4">
        <v>4067</v>
      </c>
      <c r="B4072" s="6" t="str">
        <f>"00675712"</f>
        <v>00675712</v>
      </c>
    </row>
    <row r="4073" spans="1:2">
      <c r="A4073" s="4">
        <v>4068</v>
      </c>
      <c r="B4073" s="6" t="str">
        <f>"00675788"</f>
        <v>00675788</v>
      </c>
    </row>
    <row r="4074" spans="1:2">
      <c r="A4074" s="4">
        <v>4069</v>
      </c>
      <c r="B4074" s="6" t="str">
        <f>"00675803"</f>
        <v>00675803</v>
      </c>
    </row>
    <row r="4075" spans="1:2">
      <c r="A4075" s="4">
        <v>4070</v>
      </c>
      <c r="B4075" s="6" t="str">
        <f>"00675814"</f>
        <v>00675814</v>
      </c>
    </row>
    <row r="4076" spans="1:2">
      <c r="A4076" s="4">
        <v>4071</v>
      </c>
      <c r="B4076" s="6" t="str">
        <f>"00675826"</f>
        <v>00675826</v>
      </c>
    </row>
    <row r="4077" spans="1:2">
      <c r="A4077" s="4">
        <v>4072</v>
      </c>
      <c r="B4077" s="6" t="str">
        <f>"00675881"</f>
        <v>00675881</v>
      </c>
    </row>
    <row r="4078" spans="1:2">
      <c r="A4078" s="4">
        <v>4073</v>
      </c>
      <c r="B4078" s="6" t="str">
        <f>"00676016"</f>
        <v>00676016</v>
      </c>
    </row>
    <row r="4079" spans="1:2">
      <c r="A4079" s="4">
        <v>4074</v>
      </c>
      <c r="B4079" s="6" t="str">
        <f>"00676093"</f>
        <v>00676093</v>
      </c>
    </row>
    <row r="4080" spans="1:2">
      <c r="A4080" s="4">
        <v>4075</v>
      </c>
      <c r="B4080" s="6" t="str">
        <f>"00676117"</f>
        <v>00676117</v>
      </c>
    </row>
    <row r="4081" spans="1:2">
      <c r="A4081" s="4">
        <v>4076</v>
      </c>
      <c r="B4081" s="6" t="str">
        <f>"00676223"</f>
        <v>00676223</v>
      </c>
    </row>
    <row r="4082" spans="1:2">
      <c r="A4082" s="4">
        <v>4077</v>
      </c>
      <c r="B4082" s="6" t="str">
        <f>"00676240"</f>
        <v>00676240</v>
      </c>
    </row>
    <row r="4083" spans="1:2">
      <c r="A4083" s="4">
        <v>4078</v>
      </c>
      <c r="B4083" s="6" t="str">
        <f>"00676264"</f>
        <v>00676264</v>
      </c>
    </row>
    <row r="4084" spans="1:2">
      <c r="A4084" s="4">
        <v>4079</v>
      </c>
      <c r="B4084" s="6" t="str">
        <f>"00676317"</f>
        <v>00676317</v>
      </c>
    </row>
    <row r="4085" spans="1:2">
      <c r="A4085" s="4">
        <v>4080</v>
      </c>
      <c r="B4085" s="6" t="str">
        <f>"00676449"</f>
        <v>00676449</v>
      </c>
    </row>
    <row r="4086" spans="1:2">
      <c r="A4086" s="4">
        <v>4081</v>
      </c>
      <c r="B4086" s="6" t="str">
        <f>"00676527"</f>
        <v>00676527</v>
      </c>
    </row>
    <row r="4087" spans="1:2">
      <c r="A4087" s="4">
        <v>4082</v>
      </c>
      <c r="B4087" s="6" t="str">
        <f>"00676538"</f>
        <v>00676538</v>
      </c>
    </row>
    <row r="4088" spans="1:2">
      <c r="A4088" s="4">
        <v>4083</v>
      </c>
      <c r="B4088" s="6" t="str">
        <f>"00676546"</f>
        <v>00676546</v>
      </c>
    </row>
    <row r="4089" spans="1:2">
      <c r="A4089" s="4">
        <v>4084</v>
      </c>
      <c r="B4089" s="6" t="str">
        <f>"00676640"</f>
        <v>00676640</v>
      </c>
    </row>
    <row r="4090" spans="1:2">
      <c r="A4090" s="4">
        <v>4085</v>
      </c>
      <c r="B4090" s="6" t="str">
        <f>"00676813"</f>
        <v>00676813</v>
      </c>
    </row>
    <row r="4091" spans="1:2">
      <c r="A4091" s="4">
        <v>4086</v>
      </c>
      <c r="B4091" s="6" t="str">
        <f>"00676821"</f>
        <v>00676821</v>
      </c>
    </row>
    <row r="4092" spans="1:2">
      <c r="A4092" s="4">
        <v>4087</v>
      </c>
      <c r="B4092" s="6" t="str">
        <f>"00676879"</f>
        <v>00676879</v>
      </c>
    </row>
    <row r="4093" spans="1:2">
      <c r="A4093" s="4">
        <v>4088</v>
      </c>
      <c r="B4093" s="6" t="str">
        <f>"00676922"</f>
        <v>00676922</v>
      </c>
    </row>
    <row r="4094" spans="1:2">
      <c r="A4094" s="4">
        <v>4089</v>
      </c>
      <c r="B4094" s="6" t="str">
        <f>"00676930"</f>
        <v>00676930</v>
      </c>
    </row>
    <row r="4095" spans="1:2">
      <c r="A4095" s="4">
        <v>4090</v>
      </c>
      <c r="B4095" s="6" t="str">
        <f>"00676999"</f>
        <v>00676999</v>
      </c>
    </row>
    <row r="4096" spans="1:2">
      <c r="A4096" s="4">
        <v>4091</v>
      </c>
      <c r="B4096" s="6" t="str">
        <f>"00677234"</f>
        <v>00677234</v>
      </c>
    </row>
    <row r="4097" spans="1:2">
      <c r="A4097" s="4">
        <v>4092</v>
      </c>
      <c r="B4097" s="6" t="str">
        <f>"00677253"</f>
        <v>00677253</v>
      </c>
    </row>
    <row r="4098" spans="1:2">
      <c r="A4098" s="4">
        <v>4093</v>
      </c>
      <c r="B4098" s="6" t="str">
        <f>"00677338"</f>
        <v>00677338</v>
      </c>
    </row>
    <row r="4099" spans="1:2">
      <c r="A4099" s="4">
        <v>4094</v>
      </c>
      <c r="B4099" s="6" t="str">
        <f>"00677505"</f>
        <v>00677505</v>
      </c>
    </row>
    <row r="4100" spans="1:2">
      <c r="A4100" s="4">
        <v>4095</v>
      </c>
      <c r="B4100" s="6" t="str">
        <f>"00677507"</f>
        <v>00677507</v>
      </c>
    </row>
    <row r="4101" spans="1:2">
      <c r="A4101" s="4">
        <v>4096</v>
      </c>
      <c r="B4101" s="6" t="str">
        <f>"00677531"</f>
        <v>00677531</v>
      </c>
    </row>
    <row r="4102" spans="1:2">
      <c r="A4102" s="4">
        <v>4097</v>
      </c>
      <c r="B4102" s="6" t="str">
        <f>"00677566"</f>
        <v>00677566</v>
      </c>
    </row>
    <row r="4103" spans="1:2">
      <c r="A4103" s="4">
        <v>4098</v>
      </c>
      <c r="B4103" s="6" t="str">
        <f>"00677574"</f>
        <v>00677574</v>
      </c>
    </row>
    <row r="4104" spans="1:2">
      <c r="A4104" s="4">
        <v>4099</v>
      </c>
      <c r="B4104" s="6" t="str">
        <f>"00677703"</f>
        <v>00677703</v>
      </c>
    </row>
    <row r="4105" spans="1:2">
      <c r="A4105" s="4">
        <v>4100</v>
      </c>
      <c r="B4105" s="6" t="str">
        <f>"00677880"</f>
        <v>00677880</v>
      </c>
    </row>
    <row r="4106" spans="1:2">
      <c r="A4106" s="4">
        <v>4101</v>
      </c>
      <c r="B4106" s="6" t="str">
        <f>"00677899"</f>
        <v>00677899</v>
      </c>
    </row>
    <row r="4107" spans="1:2">
      <c r="A4107" s="4">
        <v>4102</v>
      </c>
      <c r="B4107" s="6" t="str">
        <f>"00678036"</f>
        <v>00678036</v>
      </c>
    </row>
    <row r="4108" spans="1:2">
      <c r="A4108" s="4">
        <v>4103</v>
      </c>
      <c r="B4108" s="6" t="str">
        <f>"00678237"</f>
        <v>00678237</v>
      </c>
    </row>
    <row r="4109" spans="1:2">
      <c r="A4109" s="4">
        <v>4104</v>
      </c>
      <c r="B4109" s="6" t="str">
        <f>"00678302"</f>
        <v>00678302</v>
      </c>
    </row>
    <row r="4110" spans="1:2">
      <c r="A4110" s="4">
        <v>4105</v>
      </c>
      <c r="B4110" s="6" t="str">
        <f>"00678336"</f>
        <v>00678336</v>
      </c>
    </row>
    <row r="4111" spans="1:2">
      <c r="A4111" s="4">
        <v>4106</v>
      </c>
      <c r="B4111" s="6" t="str">
        <f>"00678452"</f>
        <v>00678452</v>
      </c>
    </row>
    <row r="4112" spans="1:2">
      <c r="A4112" s="4">
        <v>4107</v>
      </c>
      <c r="B4112" s="6" t="str">
        <f>"00678463"</f>
        <v>00678463</v>
      </c>
    </row>
    <row r="4113" spans="1:2">
      <c r="A4113" s="4">
        <v>4108</v>
      </c>
      <c r="B4113" s="6" t="str">
        <f>"00678466"</f>
        <v>00678466</v>
      </c>
    </row>
    <row r="4114" spans="1:2">
      <c r="A4114" s="4">
        <v>4109</v>
      </c>
      <c r="B4114" s="6" t="str">
        <f>"00678467"</f>
        <v>00678467</v>
      </c>
    </row>
    <row r="4115" spans="1:2">
      <c r="A4115" s="4">
        <v>4110</v>
      </c>
      <c r="B4115" s="6" t="str">
        <f>"00678588"</f>
        <v>00678588</v>
      </c>
    </row>
    <row r="4116" spans="1:2">
      <c r="A4116" s="4">
        <v>4111</v>
      </c>
      <c r="B4116" s="6" t="str">
        <f>"00678599"</f>
        <v>00678599</v>
      </c>
    </row>
    <row r="4117" spans="1:2">
      <c r="A4117" s="4">
        <v>4112</v>
      </c>
      <c r="B4117" s="6" t="str">
        <f>"00678687"</f>
        <v>00678687</v>
      </c>
    </row>
    <row r="4118" spans="1:2">
      <c r="A4118" s="4">
        <v>4113</v>
      </c>
      <c r="B4118" s="6" t="str">
        <f>"00678706"</f>
        <v>00678706</v>
      </c>
    </row>
    <row r="4119" spans="1:2">
      <c r="A4119" s="4">
        <v>4114</v>
      </c>
      <c r="B4119" s="6" t="str">
        <f>"00678753"</f>
        <v>00678753</v>
      </c>
    </row>
    <row r="4120" spans="1:2">
      <c r="A4120" s="4">
        <v>4115</v>
      </c>
      <c r="B4120" s="6" t="str">
        <f>"00678778"</f>
        <v>00678778</v>
      </c>
    </row>
    <row r="4121" spans="1:2">
      <c r="A4121" s="4">
        <v>4116</v>
      </c>
      <c r="B4121" s="6" t="str">
        <f>"00678829"</f>
        <v>00678829</v>
      </c>
    </row>
    <row r="4122" spans="1:2">
      <c r="A4122" s="4">
        <v>4117</v>
      </c>
      <c r="B4122" s="6" t="str">
        <f>"00678831"</f>
        <v>00678831</v>
      </c>
    </row>
    <row r="4123" spans="1:2">
      <c r="A4123" s="4">
        <v>4118</v>
      </c>
      <c r="B4123" s="6" t="str">
        <f>"00678848"</f>
        <v>00678848</v>
      </c>
    </row>
    <row r="4124" spans="1:2">
      <c r="A4124" s="4">
        <v>4119</v>
      </c>
      <c r="B4124" s="6" t="str">
        <f>"00678861"</f>
        <v>00678861</v>
      </c>
    </row>
    <row r="4125" spans="1:2">
      <c r="A4125" s="4">
        <v>4120</v>
      </c>
      <c r="B4125" s="6" t="str">
        <f>"00678862"</f>
        <v>00678862</v>
      </c>
    </row>
    <row r="4126" spans="1:2">
      <c r="A4126" s="4">
        <v>4121</v>
      </c>
      <c r="B4126" s="6" t="str">
        <f>"00678894"</f>
        <v>00678894</v>
      </c>
    </row>
    <row r="4127" spans="1:2">
      <c r="A4127" s="4">
        <v>4122</v>
      </c>
      <c r="B4127" s="6" t="str">
        <f>"00679053"</f>
        <v>00679053</v>
      </c>
    </row>
    <row r="4128" spans="1:2">
      <c r="A4128" s="4">
        <v>4123</v>
      </c>
      <c r="B4128" s="6" t="str">
        <f>"00679166"</f>
        <v>00679166</v>
      </c>
    </row>
    <row r="4129" spans="1:2">
      <c r="A4129" s="4">
        <v>4124</v>
      </c>
      <c r="B4129" s="6" t="str">
        <f>"00679247"</f>
        <v>00679247</v>
      </c>
    </row>
    <row r="4130" spans="1:2">
      <c r="A4130" s="4">
        <v>4125</v>
      </c>
      <c r="B4130" s="6" t="str">
        <f>"00679270"</f>
        <v>00679270</v>
      </c>
    </row>
    <row r="4131" spans="1:2">
      <c r="A4131" s="4">
        <v>4126</v>
      </c>
      <c r="B4131" s="6" t="str">
        <f>"00679277"</f>
        <v>00679277</v>
      </c>
    </row>
    <row r="4132" spans="1:2">
      <c r="A4132" s="4">
        <v>4127</v>
      </c>
      <c r="B4132" s="6" t="str">
        <f>"00679299"</f>
        <v>00679299</v>
      </c>
    </row>
    <row r="4133" spans="1:2">
      <c r="A4133" s="4">
        <v>4128</v>
      </c>
      <c r="B4133" s="6" t="str">
        <f>"00679334"</f>
        <v>00679334</v>
      </c>
    </row>
    <row r="4134" spans="1:2">
      <c r="A4134" s="4">
        <v>4129</v>
      </c>
      <c r="B4134" s="6" t="str">
        <f>"00679485"</f>
        <v>00679485</v>
      </c>
    </row>
    <row r="4135" spans="1:2">
      <c r="A4135" s="4">
        <v>4130</v>
      </c>
      <c r="B4135" s="6" t="str">
        <f>"00679498"</f>
        <v>00679498</v>
      </c>
    </row>
    <row r="4136" spans="1:2">
      <c r="A4136" s="4">
        <v>4131</v>
      </c>
      <c r="B4136" s="6" t="str">
        <f>"00679501"</f>
        <v>00679501</v>
      </c>
    </row>
    <row r="4137" spans="1:2">
      <c r="A4137" s="4">
        <v>4132</v>
      </c>
      <c r="B4137" s="6" t="str">
        <f>"00679632"</f>
        <v>00679632</v>
      </c>
    </row>
    <row r="4138" spans="1:2">
      <c r="A4138" s="4">
        <v>4133</v>
      </c>
      <c r="B4138" s="6" t="str">
        <f>"00679748"</f>
        <v>00679748</v>
      </c>
    </row>
    <row r="4139" spans="1:2">
      <c r="A4139" s="4">
        <v>4134</v>
      </c>
      <c r="B4139" s="6" t="str">
        <f>"00679756"</f>
        <v>00679756</v>
      </c>
    </row>
    <row r="4140" spans="1:2">
      <c r="A4140" s="4">
        <v>4135</v>
      </c>
      <c r="B4140" s="6" t="str">
        <f>"00679778"</f>
        <v>00679778</v>
      </c>
    </row>
    <row r="4141" spans="1:2">
      <c r="A4141" s="4">
        <v>4136</v>
      </c>
      <c r="B4141" s="6" t="str">
        <f>"00679793"</f>
        <v>00679793</v>
      </c>
    </row>
    <row r="4142" spans="1:2">
      <c r="A4142" s="4">
        <v>4137</v>
      </c>
      <c r="B4142" s="6" t="str">
        <f>"00679816"</f>
        <v>00679816</v>
      </c>
    </row>
    <row r="4143" spans="1:2">
      <c r="A4143" s="4">
        <v>4138</v>
      </c>
      <c r="B4143" s="6" t="str">
        <f>"00679844"</f>
        <v>00679844</v>
      </c>
    </row>
    <row r="4144" spans="1:2">
      <c r="A4144" s="4">
        <v>4139</v>
      </c>
      <c r="B4144" s="6" t="str">
        <f>"00679975"</f>
        <v>00679975</v>
      </c>
    </row>
    <row r="4145" spans="1:2">
      <c r="A4145" s="4">
        <v>4140</v>
      </c>
      <c r="B4145" s="6" t="str">
        <f>"00680155"</f>
        <v>00680155</v>
      </c>
    </row>
    <row r="4146" spans="1:2">
      <c r="A4146" s="4">
        <v>4141</v>
      </c>
      <c r="B4146" s="6" t="str">
        <f>"00680186"</f>
        <v>00680186</v>
      </c>
    </row>
    <row r="4147" spans="1:2">
      <c r="A4147" s="4">
        <v>4142</v>
      </c>
      <c r="B4147" s="6" t="str">
        <f>"00680197"</f>
        <v>00680197</v>
      </c>
    </row>
    <row r="4148" spans="1:2">
      <c r="A4148" s="4">
        <v>4143</v>
      </c>
      <c r="B4148" s="6" t="str">
        <f>"00680283"</f>
        <v>00680283</v>
      </c>
    </row>
    <row r="4149" spans="1:2">
      <c r="A4149" s="4">
        <v>4144</v>
      </c>
      <c r="B4149" s="6" t="str">
        <f>"00680576"</f>
        <v>00680576</v>
      </c>
    </row>
    <row r="4150" spans="1:2">
      <c r="A4150" s="4">
        <v>4145</v>
      </c>
      <c r="B4150" s="6" t="str">
        <f>"00680672"</f>
        <v>00680672</v>
      </c>
    </row>
    <row r="4151" spans="1:2">
      <c r="A4151" s="4">
        <v>4146</v>
      </c>
      <c r="B4151" s="6" t="str">
        <f>"00680867"</f>
        <v>00680867</v>
      </c>
    </row>
    <row r="4152" spans="1:2">
      <c r="A4152" s="4">
        <v>4147</v>
      </c>
      <c r="B4152" s="6" t="str">
        <f>"00681049"</f>
        <v>00681049</v>
      </c>
    </row>
    <row r="4153" spans="1:2">
      <c r="A4153" s="4">
        <v>4148</v>
      </c>
      <c r="B4153" s="6" t="str">
        <f>"00681261"</f>
        <v>00681261</v>
      </c>
    </row>
    <row r="4154" spans="1:2">
      <c r="A4154" s="4">
        <v>4149</v>
      </c>
      <c r="B4154" s="6" t="str">
        <f>"00681446"</f>
        <v>00681446</v>
      </c>
    </row>
    <row r="4155" spans="1:2">
      <c r="A4155" s="4">
        <v>4150</v>
      </c>
      <c r="B4155" s="6" t="str">
        <f>"00681509"</f>
        <v>00681509</v>
      </c>
    </row>
    <row r="4156" spans="1:2">
      <c r="A4156" s="4">
        <v>4151</v>
      </c>
      <c r="B4156" s="6" t="str">
        <f>"00681553"</f>
        <v>00681553</v>
      </c>
    </row>
    <row r="4157" spans="1:2">
      <c r="A4157" s="4">
        <v>4152</v>
      </c>
      <c r="B4157" s="6" t="str">
        <f>"00681613"</f>
        <v>00681613</v>
      </c>
    </row>
    <row r="4158" spans="1:2">
      <c r="A4158" s="4">
        <v>4153</v>
      </c>
      <c r="B4158" s="6" t="str">
        <f>"00681720"</f>
        <v>00681720</v>
      </c>
    </row>
    <row r="4159" spans="1:2">
      <c r="A4159" s="4">
        <v>4154</v>
      </c>
      <c r="B4159" s="6" t="str">
        <f>"00681721"</f>
        <v>00681721</v>
      </c>
    </row>
    <row r="4160" spans="1:2">
      <c r="A4160" s="4">
        <v>4155</v>
      </c>
      <c r="B4160" s="6" t="str">
        <f>"00681751"</f>
        <v>00681751</v>
      </c>
    </row>
    <row r="4161" spans="1:2">
      <c r="A4161" s="4">
        <v>4156</v>
      </c>
      <c r="B4161" s="6" t="str">
        <f>"00682016"</f>
        <v>00682016</v>
      </c>
    </row>
    <row r="4162" spans="1:2">
      <c r="A4162" s="4">
        <v>4157</v>
      </c>
      <c r="B4162" s="6" t="str">
        <f>"00682203"</f>
        <v>00682203</v>
      </c>
    </row>
    <row r="4163" spans="1:2">
      <c r="A4163" s="4">
        <v>4158</v>
      </c>
      <c r="B4163" s="6" t="str">
        <f>"00682671"</f>
        <v>00682671</v>
      </c>
    </row>
    <row r="4164" spans="1:2">
      <c r="A4164" s="4">
        <v>4159</v>
      </c>
      <c r="B4164" s="6" t="str">
        <f>"00682719"</f>
        <v>00682719</v>
      </c>
    </row>
    <row r="4165" spans="1:2">
      <c r="A4165" s="4">
        <v>4160</v>
      </c>
      <c r="B4165" s="6" t="str">
        <f>"00682749"</f>
        <v>00682749</v>
      </c>
    </row>
    <row r="4166" spans="1:2">
      <c r="A4166" s="4">
        <v>4161</v>
      </c>
      <c r="B4166" s="6" t="str">
        <f>"00683037"</f>
        <v>00683037</v>
      </c>
    </row>
    <row r="4167" spans="1:2">
      <c r="A4167" s="4">
        <v>4162</v>
      </c>
      <c r="B4167" s="6" t="str">
        <f>"00683044"</f>
        <v>00683044</v>
      </c>
    </row>
    <row r="4168" spans="1:2">
      <c r="A4168" s="4">
        <v>4163</v>
      </c>
      <c r="B4168" s="6" t="str">
        <f>"00683087"</f>
        <v>00683087</v>
      </c>
    </row>
    <row r="4169" spans="1:2">
      <c r="A4169" s="4">
        <v>4164</v>
      </c>
      <c r="B4169" s="6" t="str">
        <f>"00683152"</f>
        <v>00683152</v>
      </c>
    </row>
    <row r="4170" spans="1:2">
      <c r="A4170" s="4">
        <v>4165</v>
      </c>
      <c r="B4170" s="6" t="str">
        <f>"00683176"</f>
        <v>00683176</v>
      </c>
    </row>
    <row r="4171" spans="1:2">
      <c r="A4171" s="4">
        <v>4166</v>
      </c>
      <c r="B4171" s="6" t="str">
        <f>"00683648"</f>
        <v>00683648</v>
      </c>
    </row>
    <row r="4172" spans="1:2">
      <c r="A4172" s="4">
        <v>4167</v>
      </c>
      <c r="B4172" s="6" t="str">
        <f>"00684022"</f>
        <v>00684022</v>
      </c>
    </row>
    <row r="4173" spans="1:2">
      <c r="A4173" s="4">
        <v>4168</v>
      </c>
      <c r="B4173" s="6" t="str">
        <f>"00684257"</f>
        <v>00684257</v>
      </c>
    </row>
    <row r="4174" spans="1:2">
      <c r="A4174" s="4">
        <v>4169</v>
      </c>
      <c r="B4174" s="6" t="str">
        <f>"00684270"</f>
        <v>00684270</v>
      </c>
    </row>
    <row r="4175" spans="1:2">
      <c r="A4175" s="4">
        <v>4170</v>
      </c>
      <c r="B4175" s="6" t="str">
        <f>"00684406"</f>
        <v>00684406</v>
      </c>
    </row>
    <row r="4176" spans="1:2">
      <c r="A4176" s="4">
        <v>4171</v>
      </c>
      <c r="B4176" s="6" t="str">
        <f>"00684438"</f>
        <v>00684438</v>
      </c>
    </row>
    <row r="4177" spans="1:2">
      <c r="A4177" s="4">
        <v>4172</v>
      </c>
      <c r="B4177" s="6" t="str">
        <f>"00684454"</f>
        <v>00684454</v>
      </c>
    </row>
    <row r="4178" spans="1:2">
      <c r="A4178" s="4">
        <v>4173</v>
      </c>
      <c r="B4178" s="6" t="str">
        <f>"00684530"</f>
        <v>00684530</v>
      </c>
    </row>
    <row r="4179" spans="1:2">
      <c r="A4179" s="4">
        <v>4174</v>
      </c>
      <c r="B4179" s="6" t="str">
        <f>"00684544"</f>
        <v>00684544</v>
      </c>
    </row>
    <row r="4180" spans="1:2">
      <c r="A4180" s="4">
        <v>4175</v>
      </c>
      <c r="B4180" s="6" t="str">
        <f>"00684660"</f>
        <v>00684660</v>
      </c>
    </row>
    <row r="4181" spans="1:2">
      <c r="A4181" s="4">
        <v>4176</v>
      </c>
      <c r="B4181" s="6" t="str">
        <f>"00684671"</f>
        <v>00684671</v>
      </c>
    </row>
    <row r="4182" spans="1:2">
      <c r="A4182" s="4">
        <v>4177</v>
      </c>
      <c r="B4182" s="6" t="str">
        <f>"00684688"</f>
        <v>00684688</v>
      </c>
    </row>
    <row r="4183" spans="1:2">
      <c r="A4183" s="4">
        <v>4178</v>
      </c>
      <c r="B4183" s="6" t="str">
        <f>"00684706"</f>
        <v>00684706</v>
      </c>
    </row>
    <row r="4184" spans="1:2">
      <c r="A4184" s="4">
        <v>4179</v>
      </c>
      <c r="B4184" s="6" t="str">
        <f>"00684726"</f>
        <v>00684726</v>
      </c>
    </row>
    <row r="4185" spans="1:2">
      <c r="A4185" s="4">
        <v>4180</v>
      </c>
      <c r="B4185" s="6" t="str">
        <f>"00684962"</f>
        <v>00684962</v>
      </c>
    </row>
    <row r="4186" spans="1:2">
      <c r="A4186" s="4">
        <v>4181</v>
      </c>
      <c r="B4186" s="6" t="str">
        <f>"00685053"</f>
        <v>00685053</v>
      </c>
    </row>
    <row r="4187" spans="1:2">
      <c r="A4187" s="4">
        <v>4182</v>
      </c>
      <c r="B4187" s="6" t="str">
        <f>"00685099"</f>
        <v>00685099</v>
      </c>
    </row>
    <row r="4188" spans="1:2">
      <c r="A4188" s="4">
        <v>4183</v>
      </c>
      <c r="B4188" s="6" t="str">
        <f>"00685114"</f>
        <v>00685114</v>
      </c>
    </row>
    <row r="4189" spans="1:2">
      <c r="A4189" s="4">
        <v>4184</v>
      </c>
      <c r="B4189" s="6" t="str">
        <f>"00685131"</f>
        <v>00685131</v>
      </c>
    </row>
    <row r="4190" spans="1:2">
      <c r="A4190" s="4">
        <v>4185</v>
      </c>
      <c r="B4190" s="6" t="str">
        <f>"00685143"</f>
        <v>00685143</v>
      </c>
    </row>
    <row r="4191" spans="1:2">
      <c r="A4191" s="4">
        <v>4186</v>
      </c>
      <c r="B4191" s="6" t="str">
        <f>"00685159"</f>
        <v>00685159</v>
      </c>
    </row>
    <row r="4192" spans="1:2">
      <c r="A4192" s="4">
        <v>4187</v>
      </c>
      <c r="B4192" s="6" t="str">
        <f>"00685267"</f>
        <v>00685267</v>
      </c>
    </row>
    <row r="4193" spans="1:2">
      <c r="A4193" s="4">
        <v>4188</v>
      </c>
      <c r="B4193" s="6" t="str">
        <f>"00685282"</f>
        <v>00685282</v>
      </c>
    </row>
    <row r="4194" spans="1:2">
      <c r="A4194" s="4">
        <v>4189</v>
      </c>
      <c r="B4194" s="6" t="str">
        <f>"00685313"</f>
        <v>00685313</v>
      </c>
    </row>
    <row r="4195" spans="1:2">
      <c r="A4195" s="4">
        <v>4190</v>
      </c>
      <c r="B4195" s="6" t="str">
        <f>"00685498"</f>
        <v>00685498</v>
      </c>
    </row>
    <row r="4196" spans="1:2">
      <c r="A4196" s="4">
        <v>4191</v>
      </c>
      <c r="B4196" s="6" t="str">
        <f>"00685504"</f>
        <v>00685504</v>
      </c>
    </row>
    <row r="4197" spans="1:2">
      <c r="A4197" s="4">
        <v>4192</v>
      </c>
      <c r="B4197" s="6" t="str">
        <f>"00685607"</f>
        <v>00685607</v>
      </c>
    </row>
    <row r="4198" spans="1:2">
      <c r="A4198" s="4">
        <v>4193</v>
      </c>
      <c r="B4198" s="6" t="str">
        <f>"00685688"</f>
        <v>00685688</v>
      </c>
    </row>
    <row r="4199" spans="1:2">
      <c r="A4199" s="4">
        <v>4194</v>
      </c>
      <c r="B4199" s="6" t="str">
        <f>"00685690"</f>
        <v>00685690</v>
      </c>
    </row>
    <row r="4200" spans="1:2">
      <c r="A4200" s="4">
        <v>4195</v>
      </c>
      <c r="B4200" s="6" t="str">
        <f>"00685924"</f>
        <v>00685924</v>
      </c>
    </row>
    <row r="4201" spans="1:2">
      <c r="A4201" s="4">
        <v>4196</v>
      </c>
      <c r="B4201" s="6" t="str">
        <f>"00685970"</f>
        <v>00685970</v>
      </c>
    </row>
    <row r="4202" spans="1:2">
      <c r="A4202" s="4">
        <v>4197</v>
      </c>
      <c r="B4202" s="6" t="str">
        <f>"00685978"</f>
        <v>00685978</v>
      </c>
    </row>
    <row r="4203" spans="1:2">
      <c r="A4203" s="4">
        <v>4198</v>
      </c>
      <c r="B4203" s="6" t="str">
        <f>"00686087"</f>
        <v>00686087</v>
      </c>
    </row>
    <row r="4204" spans="1:2">
      <c r="A4204" s="4">
        <v>4199</v>
      </c>
      <c r="B4204" s="6" t="str">
        <f>"00686198"</f>
        <v>00686198</v>
      </c>
    </row>
    <row r="4205" spans="1:2">
      <c r="A4205" s="4">
        <v>4200</v>
      </c>
      <c r="B4205" s="6" t="str">
        <f>"00686312"</f>
        <v>00686312</v>
      </c>
    </row>
    <row r="4206" spans="1:2">
      <c r="A4206" s="4">
        <v>4201</v>
      </c>
      <c r="B4206" s="6" t="str">
        <f>"00686317"</f>
        <v>00686317</v>
      </c>
    </row>
    <row r="4207" spans="1:2">
      <c r="A4207" s="4">
        <v>4202</v>
      </c>
      <c r="B4207" s="6" t="str">
        <f>"00686390"</f>
        <v>00686390</v>
      </c>
    </row>
    <row r="4208" spans="1:2">
      <c r="A4208" s="4">
        <v>4203</v>
      </c>
      <c r="B4208" s="6" t="str">
        <f>"00686429"</f>
        <v>00686429</v>
      </c>
    </row>
    <row r="4209" spans="1:2">
      <c r="A4209" s="4">
        <v>4204</v>
      </c>
      <c r="B4209" s="6" t="str">
        <f>"00686479"</f>
        <v>00686479</v>
      </c>
    </row>
    <row r="4210" spans="1:2">
      <c r="A4210" s="4">
        <v>4205</v>
      </c>
      <c r="B4210" s="6" t="str">
        <f>"00686487"</f>
        <v>00686487</v>
      </c>
    </row>
    <row r="4211" spans="1:2">
      <c r="A4211" s="4">
        <v>4206</v>
      </c>
      <c r="B4211" s="6" t="str">
        <f>"00686524"</f>
        <v>00686524</v>
      </c>
    </row>
    <row r="4212" spans="1:2">
      <c r="A4212" s="4">
        <v>4207</v>
      </c>
      <c r="B4212" s="6" t="str">
        <f>"00686639"</f>
        <v>00686639</v>
      </c>
    </row>
    <row r="4213" spans="1:2">
      <c r="A4213" s="4">
        <v>4208</v>
      </c>
      <c r="B4213" s="6" t="str">
        <f>"00686662"</f>
        <v>00686662</v>
      </c>
    </row>
    <row r="4214" spans="1:2">
      <c r="A4214" s="4">
        <v>4209</v>
      </c>
      <c r="B4214" s="6" t="str">
        <f>"00686778"</f>
        <v>00686778</v>
      </c>
    </row>
    <row r="4215" spans="1:2">
      <c r="A4215" s="4">
        <v>4210</v>
      </c>
      <c r="B4215" s="6" t="str">
        <f>"00686845"</f>
        <v>00686845</v>
      </c>
    </row>
    <row r="4216" spans="1:2">
      <c r="A4216" s="4">
        <v>4211</v>
      </c>
      <c r="B4216" s="6" t="str">
        <f>"00686857"</f>
        <v>00686857</v>
      </c>
    </row>
    <row r="4217" spans="1:2">
      <c r="A4217" s="4">
        <v>4212</v>
      </c>
      <c r="B4217" s="6" t="str">
        <f>"00687196"</f>
        <v>00687196</v>
      </c>
    </row>
    <row r="4218" spans="1:2">
      <c r="A4218" s="4">
        <v>4213</v>
      </c>
      <c r="B4218" s="6" t="str">
        <f>"00687198"</f>
        <v>00687198</v>
      </c>
    </row>
    <row r="4219" spans="1:2">
      <c r="A4219" s="4">
        <v>4214</v>
      </c>
      <c r="B4219" s="6" t="str">
        <f>"00687269"</f>
        <v>00687269</v>
      </c>
    </row>
    <row r="4220" spans="1:2">
      <c r="A4220" s="4">
        <v>4215</v>
      </c>
      <c r="B4220" s="6" t="str">
        <f>"00687292"</f>
        <v>00687292</v>
      </c>
    </row>
    <row r="4221" spans="1:2">
      <c r="A4221" s="4">
        <v>4216</v>
      </c>
      <c r="B4221" s="6" t="str">
        <f>"00687307"</f>
        <v>00687307</v>
      </c>
    </row>
    <row r="4222" spans="1:2">
      <c r="A4222" s="4">
        <v>4217</v>
      </c>
      <c r="B4222" s="6" t="str">
        <f>"00687336"</f>
        <v>00687336</v>
      </c>
    </row>
    <row r="4223" spans="1:2">
      <c r="A4223" s="4">
        <v>4218</v>
      </c>
      <c r="B4223" s="6" t="str">
        <f>"00687422"</f>
        <v>00687422</v>
      </c>
    </row>
    <row r="4224" spans="1:2">
      <c r="A4224" s="4">
        <v>4219</v>
      </c>
      <c r="B4224" s="6" t="str">
        <f>"00687512"</f>
        <v>00687512</v>
      </c>
    </row>
    <row r="4225" spans="1:2">
      <c r="A4225" s="4">
        <v>4220</v>
      </c>
      <c r="B4225" s="6" t="str">
        <f>"00687590"</f>
        <v>00687590</v>
      </c>
    </row>
    <row r="4226" spans="1:2">
      <c r="A4226" s="4">
        <v>4221</v>
      </c>
      <c r="B4226" s="6" t="str">
        <f>"00687623"</f>
        <v>00687623</v>
      </c>
    </row>
    <row r="4227" spans="1:2">
      <c r="A4227" s="4">
        <v>4222</v>
      </c>
      <c r="B4227" s="6" t="str">
        <f>"00687626"</f>
        <v>00687626</v>
      </c>
    </row>
    <row r="4228" spans="1:2">
      <c r="A4228" s="4">
        <v>4223</v>
      </c>
      <c r="B4228" s="6" t="str">
        <f>"00687706"</f>
        <v>00687706</v>
      </c>
    </row>
    <row r="4229" spans="1:2">
      <c r="A4229" s="4">
        <v>4224</v>
      </c>
      <c r="B4229" s="6" t="str">
        <f>"00687961"</f>
        <v>00687961</v>
      </c>
    </row>
    <row r="4230" spans="1:2">
      <c r="A4230" s="4">
        <v>4225</v>
      </c>
      <c r="B4230" s="6" t="str">
        <f>"00687965"</f>
        <v>00687965</v>
      </c>
    </row>
    <row r="4231" spans="1:2">
      <c r="A4231" s="4">
        <v>4226</v>
      </c>
      <c r="B4231" s="6" t="str">
        <f>"00687985"</f>
        <v>00687985</v>
      </c>
    </row>
    <row r="4232" spans="1:2">
      <c r="A4232" s="4">
        <v>4227</v>
      </c>
      <c r="B4232" s="6" t="str">
        <f>"00688006"</f>
        <v>00688006</v>
      </c>
    </row>
    <row r="4233" spans="1:2">
      <c r="A4233" s="4">
        <v>4228</v>
      </c>
      <c r="B4233" s="6" t="str">
        <f>"00688104"</f>
        <v>00688104</v>
      </c>
    </row>
    <row r="4234" spans="1:2">
      <c r="A4234" s="4">
        <v>4229</v>
      </c>
      <c r="B4234" s="6" t="str">
        <f>"00688107"</f>
        <v>00688107</v>
      </c>
    </row>
    <row r="4235" spans="1:2">
      <c r="A4235" s="4">
        <v>4230</v>
      </c>
      <c r="B4235" s="6" t="str">
        <f>"00688223"</f>
        <v>00688223</v>
      </c>
    </row>
    <row r="4236" spans="1:2">
      <c r="A4236" s="4">
        <v>4231</v>
      </c>
      <c r="B4236" s="6" t="str">
        <f>"00688239"</f>
        <v>00688239</v>
      </c>
    </row>
    <row r="4237" spans="1:2">
      <c r="A4237" s="4">
        <v>4232</v>
      </c>
      <c r="B4237" s="6" t="str">
        <f>"00688267"</f>
        <v>00688267</v>
      </c>
    </row>
    <row r="4238" spans="1:2">
      <c r="A4238" s="4">
        <v>4233</v>
      </c>
      <c r="B4238" s="6" t="str">
        <f>"00688289"</f>
        <v>00688289</v>
      </c>
    </row>
    <row r="4239" spans="1:2">
      <c r="A4239" s="4">
        <v>4234</v>
      </c>
      <c r="B4239" s="6" t="str">
        <f>"00688301"</f>
        <v>00688301</v>
      </c>
    </row>
    <row r="4240" spans="1:2">
      <c r="A4240" s="4">
        <v>4235</v>
      </c>
      <c r="B4240" s="6" t="str">
        <f>"00688395"</f>
        <v>00688395</v>
      </c>
    </row>
    <row r="4241" spans="1:2">
      <c r="A4241" s="4">
        <v>4236</v>
      </c>
      <c r="B4241" s="6" t="str">
        <f>"00688412"</f>
        <v>00688412</v>
      </c>
    </row>
    <row r="4242" spans="1:2">
      <c r="A4242" s="4">
        <v>4237</v>
      </c>
      <c r="B4242" s="6" t="str">
        <f>"00688523"</f>
        <v>00688523</v>
      </c>
    </row>
    <row r="4243" spans="1:2">
      <c r="A4243" s="4">
        <v>4238</v>
      </c>
      <c r="B4243" s="6" t="str">
        <f>"00688583"</f>
        <v>00688583</v>
      </c>
    </row>
    <row r="4244" spans="1:2">
      <c r="A4244" s="4">
        <v>4239</v>
      </c>
      <c r="B4244" s="6" t="str">
        <f>"00688657"</f>
        <v>00688657</v>
      </c>
    </row>
    <row r="4245" spans="1:2">
      <c r="A4245" s="4">
        <v>4240</v>
      </c>
      <c r="B4245" s="6" t="str">
        <f>"00688679"</f>
        <v>00688679</v>
      </c>
    </row>
    <row r="4246" spans="1:2">
      <c r="A4246" s="4">
        <v>4241</v>
      </c>
      <c r="B4246" s="6" t="str">
        <f>"00688822"</f>
        <v>00688822</v>
      </c>
    </row>
    <row r="4247" spans="1:2">
      <c r="A4247" s="4">
        <v>4242</v>
      </c>
      <c r="B4247" s="6" t="str">
        <f>"00688842"</f>
        <v>00688842</v>
      </c>
    </row>
    <row r="4248" spans="1:2">
      <c r="A4248" s="4">
        <v>4243</v>
      </c>
      <c r="B4248" s="6" t="str">
        <f>"00688875"</f>
        <v>00688875</v>
      </c>
    </row>
    <row r="4249" spans="1:2">
      <c r="A4249" s="4">
        <v>4244</v>
      </c>
      <c r="B4249" s="6" t="str">
        <f>"00688963"</f>
        <v>00688963</v>
      </c>
    </row>
    <row r="4250" spans="1:2">
      <c r="A4250" s="4">
        <v>4245</v>
      </c>
      <c r="B4250" s="6" t="str">
        <f>"00688992"</f>
        <v>00688992</v>
      </c>
    </row>
    <row r="4251" spans="1:2">
      <c r="A4251" s="4">
        <v>4246</v>
      </c>
      <c r="B4251" s="6" t="str">
        <f>"00689066"</f>
        <v>00689066</v>
      </c>
    </row>
    <row r="4252" spans="1:2">
      <c r="A4252" s="4">
        <v>4247</v>
      </c>
      <c r="B4252" s="6" t="str">
        <f>"00689076"</f>
        <v>00689076</v>
      </c>
    </row>
    <row r="4253" spans="1:2">
      <c r="A4253" s="4">
        <v>4248</v>
      </c>
      <c r="B4253" s="6" t="str">
        <f>"00689207"</f>
        <v>00689207</v>
      </c>
    </row>
    <row r="4254" spans="1:2">
      <c r="A4254" s="4">
        <v>4249</v>
      </c>
      <c r="B4254" s="6" t="str">
        <f>"00689265"</f>
        <v>00689265</v>
      </c>
    </row>
    <row r="4255" spans="1:2">
      <c r="A4255" s="4">
        <v>4250</v>
      </c>
      <c r="B4255" s="6" t="str">
        <f>"00689485"</f>
        <v>00689485</v>
      </c>
    </row>
    <row r="4256" spans="1:2">
      <c r="A4256" s="4">
        <v>4251</v>
      </c>
      <c r="B4256" s="6" t="str">
        <f>"00689625"</f>
        <v>00689625</v>
      </c>
    </row>
    <row r="4257" spans="1:2">
      <c r="A4257" s="4">
        <v>4252</v>
      </c>
      <c r="B4257" s="6" t="str">
        <f>"00689671"</f>
        <v>00689671</v>
      </c>
    </row>
    <row r="4258" spans="1:2">
      <c r="A4258" s="4">
        <v>4253</v>
      </c>
      <c r="B4258" s="6" t="str">
        <f>"00689705"</f>
        <v>00689705</v>
      </c>
    </row>
    <row r="4259" spans="1:2">
      <c r="A4259" s="4">
        <v>4254</v>
      </c>
      <c r="B4259" s="6" t="str">
        <f>"00689910"</f>
        <v>00689910</v>
      </c>
    </row>
    <row r="4260" spans="1:2">
      <c r="A4260" s="4">
        <v>4255</v>
      </c>
      <c r="B4260" s="6" t="str">
        <f>"00689935"</f>
        <v>00689935</v>
      </c>
    </row>
    <row r="4261" spans="1:2">
      <c r="A4261" s="4">
        <v>4256</v>
      </c>
      <c r="B4261" s="6" t="str">
        <f>"00689948"</f>
        <v>00689948</v>
      </c>
    </row>
    <row r="4262" spans="1:2">
      <c r="A4262" s="4">
        <v>4257</v>
      </c>
      <c r="B4262" s="6" t="str">
        <f>"00689977"</f>
        <v>00689977</v>
      </c>
    </row>
    <row r="4263" spans="1:2">
      <c r="A4263" s="4">
        <v>4258</v>
      </c>
      <c r="B4263" s="6" t="str">
        <f>"00690049"</f>
        <v>00690049</v>
      </c>
    </row>
    <row r="4264" spans="1:2">
      <c r="A4264" s="4">
        <v>4259</v>
      </c>
      <c r="B4264" s="6" t="str">
        <f>"00690106"</f>
        <v>00690106</v>
      </c>
    </row>
    <row r="4265" spans="1:2">
      <c r="A4265" s="4">
        <v>4260</v>
      </c>
      <c r="B4265" s="6" t="str">
        <f>"00690147"</f>
        <v>00690147</v>
      </c>
    </row>
    <row r="4266" spans="1:2">
      <c r="A4266" s="4">
        <v>4261</v>
      </c>
      <c r="B4266" s="6" t="str">
        <f>"00690177"</f>
        <v>00690177</v>
      </c>
    </row>
    <row r="4267" spans="1:2">
      <c r="A4267" s="4">
        <v>4262</v>
      </c>
      <c r="B4267" s="6" t="str">
        <f>"00690283"</f>
        <v>00690283</v>
      </c>
    </row>
    <row r="4268" spans="1:2">
      <c r="A4268" s="4">
        <v>4263</v>
      </c>
      <c r="B4268" s="6" t="str">
        <f>"00690359"</f>
        <v>00690359</v>
      </c>
    </row>
    <row r="4269" spans="1:2">
      <c r="A4269" s="4">
        <v>4264</v>
      </c>
      <c r="B4269" s="6" t="str">
        <f>"00690464"</f>
        <v>00690464</v>
      </c>
    </row>
    <row r="4270" spans="1:2">
      <c r="A4270" s="4">
        <v>4265</v>
      </c>
      <c r="B4270" s="6" t="str">
        <f>"00690636"</f>
        <v>00690636</v>
      </c>
    </row>
    <row r="4271" spans="1:2">
      <c r="A4271" s="4">
        <v>4266</v>
      </c>
      <c r="B4271" s="6" t="str">
        <f>"00690722"</f>
        <v>00690722</v>
      </c>
    </row>
    <row r="4272" spans="1:2">
      <c r="A4272" s="4">
        <v>4267</v>
      </c>
      <c r="B4272" s="6" t="str">
        <f>"00690812"</f>
        <v>00690812</v>
      </c>
    </row>
    <row r="4273" spans="1:2">
      <c r="A4273" s="4">
        <v>4268</v>
      </c>
      <c r="B4273" s="6" t="str">
        <f>"00690847"</f>
        <v>00690847</v>
      </c>
    </row>
    <row r="4274" spans="1:2">
      <c r="A4274" s="4">
        <v>4269</v>
      </c>
      <c r="B4274" s="6" t="str">
        <f>"00690864"</f>
        <v>00690864</v>
      </c>
    </row>
    <row r="4275" spans="1:2">
      <c r="A4275" s="4">
        <v>4270</v>
      </c>
      <c r="B4275" s="6" t="str">
        <f>"00690877"</f>
        <v>00690877</v>
      </c>
    </row>
    <row r="4276" spans="1:2">
      <c r="A4276" s="4">
        <v>4271</v>
      </c>
      <c r="B4276" s="6" t="str">
        <f>"00690879"</f>
        <v>00690879</v>
      </c>
    </row>
    <row r="4277" spans="1:2">
      <c r="A4277" s="4">
        <v>4272</v>
      </c>
      <c r="B4277" s="6" t="str">
        <f>"00690946"</f>
        <v>00690946</v>
      </c>
    </row>
    <row r="4278" spans="1:2">
      <c r="A4278" s="4">
        <v>4273</v>
      </c>
      <c r="B4278" s="6" t="str">
        <f>"00690955"</f>
        <v>00690955</v>
      </c>
    </row>
    <row r="4279" spans="1:2">
      <c r="A4279" s="4">
        <v>4274</v>
      </c>
      <c r="B4279" s="6" t="str">
        <f>"00691044"</f>
        <v>00691044</v>
      </c>
    </row>
    <row r="4280" spans="1:2">
      <c r="A4280" s="4">
        <v>4275</v>
      </c>
      <c r="B4280" s="6" t="str">
        <f>"00691062"</f>
        <v>00691062</v>
      </c>
    </row>
    <row r="4281" spans="1:2">
      <c r="A4281" s="4">
        <v>4276</v>
      </c>
      <c r="B4281" s="6" t="str">
        <f>"00691266"</f>
        <v>00691266</v>
      </c>
    </row>
    <row r="4282" spans="1:2">
      <c r="A4282" s="4">
        <v>4277</v>
      </c>
      <c r="B4282" s="6" t="str">
        <f>"00691272"</f>
        <v>00691272</v>
      </c>
    </row>
    <row r="4283" spans="1:2">
      <c r="A4283" s="4">
        <v>4278</v>
      </c>
      <c r="B4283" s="6" t="str">
        <f>"00691334"</f>
        <v>00691334</v>
      </c>
    </row>
    <row r="4284" spans="1:2">
      <c r="A4284" s="4">
        <v>4279</v>
      </c>
      <c r="B4284" s="6" t="str">
        <f>"00691363"</f>
        <v>00691363</v>
      </c>
    </row>
    <row r="4285" spans="1:2">
      <c r="A4285" s="4">
        <v>4280</v>
      </c>
      <c r="B4285" s="6" t="str">
        <f>"00691488"</f>
        <v>00691488</v>
      </c>
    </row>
    <row r="4286" spans="1:2">
      <c r="A4286" s="4">
        <v>4281</v>
      </c>
      <c r="B4286" s="6" t="str">
        <f>"00691519"</f>
        <v>00691519</v>
      </c>
    </row>
    <row r="4287" spans="1:2">
      <c r="A4287" s="4">
        <v>4282</v>
      </c>
      <c r="B4287" s="6" t="str">
        <f>"00691852"</f>
        <v>00691852</v>
      </c>
    </row>
    <row r="4288" spans="1:2">
      <c r="A4288" s="4">
        <v>4283</v>
      </c>
      <c r="B4288" s="6" t="str">
        <f>"00691905"</f>
        <v>00691905</v>
      </c>
    </row>
    <row r="4289" spans="1:2">
      <c r="A4289" s="4">
        <v>4284</v>
      </c>
      <c r="B4289" s="6" t="str">
        <f>"00691906"</f>
        <v>00691906</v>
      </c>
    </row>
    <row r="4290" spans="1:2">
      <c r="A4290" s="4">
        <v>4285</v>
      </c>
      <c r="B4290" s="6" t="str">
        <f>"00691919"</f>
        <v>00691919</v>
      </c>
    </row>
    <row r="4291" spans="1:2">
      <c r="A4291" s="4">
        <v>4286</v>
      </c>
      <c r="B4291" s="6" t="str">
        <f>"00691929"</f>
        <v>00691929</v>
      </c>
    </row>
    <row r="4292" spans="1:2">
      <c r="A4292" s="4">
        <v>4287</v>
      </c>
      <c r="B4292" s="6" t="str">
        <f>"00691957"</f>
        <v>00691957</v>
      </c>
    </row>
    <row r="4293" spans="1:2">
      <c r="A4293" s="4">
        <v>4288</v>
      </c>
      <c r="B4293" s="6" t="str">
        <f>"00691991"</f>
        <v>00691991</v>
      </c>
    </row>
    <row r="4294" spans="1:2">
      <c r="A4294" s="4">
        <v>4289</v>
      </c>
      <c r="B4294" s="6" t="str">
        <f>"00692088"</f>
        <v>00692088</v>
      </c>
    </row>
    <row r="4295" spans="1:2">
      <c r="A4295" s="4">
        <v>4290</v>
      </c>
      <c r="B4295" s="6" t="str">
        <f>"00692123"</f>
        <v>00692123</v>
      </c>
    </row>
    <row r="4296" spans="1:2">
      <c r="A4296" s="4">
        <v>4291</v>
      </c>
      <c r="B4296" s="6" t="str">
        <f>"00692157"</f>
        <v>00692157</v>
      </c>
    </row>
    <row r="4297" spans="1:2">
      <c r="A4297" s="4">
        <v>4292</v>
      </c>
      <c r="B4297" s="6" t="str">
        <f>"00692174"</f>
        <v>00692174</v>
      </c>
    </row>
    <row r="4298" spans="1:2">
      <c r="A4298" s="4">
        <v>4293</v>
      </c>
      <c r="B4298" s="6" t="str">
        <f>"00692259"</f>
        <v>00692259</v>
      </c>
    </row>
    <row r="4299" spans="1:2">
      <c r="A4299" s="4">
        <v>4294</v>
      </c>
      <c r="B4299" s="6" t="str">
        <f>"00692376"</f>
        <v>00692376</v>
      </c>
    </row>
    <row r="4300" spans="1:2">
      <c r="A4300" s="4">
        <v>4295</v>
      </c>
      <c r="B4300" s="6" t="str">
        <f>"00692379"</f>
        <v>00692379</v>
      </c>
    </row>
    <row r="4301" spans="1:2">
      <c r="A4301" s="4">
        <v>4296</v>
      </c>
      <c r="B4301" s="6" t="str">
        <f>"00692416"</f>
        <v>00692416</v>
      </c>
    </row>
    <row r="4302" spans="1:2">
      <c r="A4302" s="4">
        <v>4297</v>
      </c>
      <c r="B4302" s="6" t="str">
        <f>"00692426"</f>
        <v>00692426</v>
      </c>
    </row>
    <row r="4303" spans="1:2">
      <c r="A4303" s="4">
        <v>4298</v>
      </c>
      <c r="B4303" s="6" t="str">
        <f>"00692436"</f>
        <v>00692436</v>
      </c>
    </row>
    <row r="4304" spans="1:2">
      <c r="A4304" s="4">
        <v>4299</v>
      </c>
      <c r="B4304" s="6" t="str">
        <f>"00692468"</f>
        <v>00692468</v>
      </c>
    </row>
    <row r="4305" spans="1:2">
      <c r="A4305" s="4">
        <v>4300</v>
      </c>
      <c r="B4305" s="6" t="str">
        <f>"00692501"</f>
        <v>00692501</v>
      </c>
    </row>
    <row r="4306" spans="1:2">
      <c r="A4306" s="4">
        <v>4301</v>
      </c>
      <c r="B4306" s="6" t="str">
        <f>"00692512"</f>
        <v>00692512</v>
      </c>
    </row>
    <row r="4307" spans="1:2">
      <c r="A4307" s="4">
        <v>4302</v>
      </c>
      <c r="B4307" s="6" t="str">
        <f>"00692568"</f>
        <v>00692568</v>
      </c>
    </row>
    <row r="4308" spans="1:2">
      <c r="A4308" s="4">
        <v>4303</v>
      </c>
      <c r="B4308" s="6" t="str">
        <f>"00692608"</f>
        <v>00692608</v>
      </c>
    </row>
    <row r="4309" spans="1:2">
      <c r="A4309" s="4">
        <v>4304</v>
      </c>
      <c r="B4309" s="6" t="str">
        <f>"00692638"</f>
        <v>00692638</v>
      </c>
    </row>
    <row r="4310" spans="1:2">
      <c r="A4310" s="4">
        <v>4305</v>
      </c>
      <c r="B4310" s="6" t="str">
        <f>"00692668"</f>
        <v>00692668</v>
      </c>
    </row>
    <row r="4311" spans="1:2">
      <c r="A4311" s="4">
        <v>4306</v>
      </c>
      <c r="B4311" s="6" t="str">
        <f>"00692849"</f>
        <v>00692849</v>
      </c>
    </row>
    <row r="4312" spans="1:2">
      <c r="A4312" s="4">
        <v>4307</v>
      </c>
      <c r="B4312" s="6" t="str">
        <f>"00692854"</f>
        <v>00692854</v>
      </c>
    </row>
    <row r="4313" spans="1:2">
      <c r="A4313" s="4">
        <v>4308</v>
      </c>
      <c r="B4313" s="6" t="str">
        <f>"00692858"</f>
        <v>00692858</v>
      </c>
    </row>
    <row r="4314" spans="1:2">
      <c r="A4314" s="4">
        <v>4309</v>
      </c>
      <c r="B4314" s="6" t="str">
        <f>"00692910"</f>
        <v>00692910</v>
      </c>
    </row>
    <row r="4315" spans="1:2">
      <c r="A4315" s="4">
        <v>4310</v>
      </c>
      <c r="B4315" s="6" t="str">
        <f>"00692938"</f>
        <v>00692938</v>
      </c>
    </row>
    <row r="4316" spans="1:2">
      <c r="A4316" s="4">
        <v>4311</v>
      </c>
      <c r="B4316" s="6" t="str">
        <f>"00692956"</f>
        <v>00692956</v>
      </c>
    </row>
    <row r="4317" spans="1:2">
      <c r="A4317" s="4">
        <v>4312</v>
      </c>
      <c r="B4317" s="6" t="str">
        <f>"00693201"</f>
        <v>00693201</v>
      </c>
    </row>
    <row r="4318" spans="1:2">
      <c r="A4318" s="4">
        <v>4313</v>
      </c>
      <c r="B4318" s="6" t="str">
        <f>"00693209"</f>
        <v>00693209</v>
      </c>
    </row>
    <row r="4319" spans="1:2">
      <c r="A4319" s="4">
        <v>4314</v>
      </c>
      <c r="B4319" s="6" t="str">
        <f>"00693253"</f>
        <v>00693253</v>
      </c>
    </row>
    <row r="4320" spans="1:2">
      <c r="A4320" s="4">
        <v>4315</v>
      </c>
      <c r="B4320" s="6" t="str">
        <f>"00693493"</f>
        <v>00693493</v>
      </c>
    </row>
    <row r="4321" spans="1:2">
      <c r="A4321" s="4">
        <v>4316</v>
      </c>
      <c r="B4321" s="6" t="str">
        <f>"00693533"</f>
        <v>00693533</v>
      </c>
    </row>
    <row r="4322" spans="1:2">
      <c r="A4322" s="4">
        <v>4317</v>
      </c>
      <c r="B4322" s="6" t="str">
        <f>"00693575"</f>
        <v>00693575</v>
      </c>
    </row>
    <row r="4323" spans="1:2">
      <c r="A4323" s="4">
        <v>4318</v>
      </c>
      <c r="B4323" s="6" t="str">
        <f>"00693587"</f>
        <v>00693587</v>
      </c>
    </row>
    <row r="4324" spans="1:2">
      <c r="A4324" s="4">
        <v>4319</v>
      </c>
      <c r="B4324" s="6" t="str">
        <f>"00693685"</f>
        <v>00693685</v>
      </c>
    </row>
    <row r="4325" spans="1:2">
      <c r="A4325" s="4">
        <v>4320</v>
      </c>
      <c r="B4325" s="6" t="str">
        <f>"00693687"</f>
        <v>00693687</v>
      </c>
    </row>
    <row r="4326" spans="1:2">
      <c r="A4326" s="4">
        <v>4321</v>
      </c>
      <c r="B4326" s="6" t="str">
        <f>"00693700"</f>
        <v>00693700</v>
      </c>
    </row>
    <row r="4327" spans="1:2">
      <c r="A4327" s="4">
        <v>4322</v>
      </c>
      <c r="B4327" s="6" t="str">
        <f>"00693771"</f>
        <v>00693771</v>
      </c>
    </row>
    <row r="4328" spans="1:2">
      <c r="A4328" s="4">
        <v>4323</v>
      </c>
      <c r="B4328" s="6" t="str">
        <f>"00693828"</f>
        <v>00693828</v>
      </c>
    </row>
    <row r="4329" spans="1:2">
      <c r="A4329" s="4">
        <v>4324</v>
      </c>
      <c r="B4329" s="6" t="str">
        <f>"00693847"</f>
        <v>00693847</v>
      </c>
    </row>
    <row r="4330" spans="1:2">
      <c r="A4330" s="4">
        <v>4325</v>
      </c>
      <c r="B4330" s="6" t="str">
        <f>"00693850"</f>
        <v>00693850</v>
      </c>
    </row>
    <row r="4331" spans="1:2">
      <c r="A4331" s="4">
        <v>4326</v>
      </c>
      <c r="B4331" s="6" t="str">
        <f>"00693950"</f>
        <v>00693950</v>
      </c>
    </row>
    <row r="4332" spans="1:2">
      <c r="A4332" s="4">
        <v>4327</v>
      </c>
      <c r="B4332" s="6" t="str">
        <f>"00694015"</f>
        <v>00694015</v>
      </c>
    </row>
    <row r="4333" spans="1:2">
      <c r="A4333" s="4">
        <v>4328</v>
      </c>
      <c r="B4333" s="6" t="str">
        <f>"00694022"</f>
        <v>00694022</v>
      </c>
    </row>
    <row r="4334" spans="1:2">
      <c r="A4334" s="4">
        <v>4329</v>
      </c>
      <c r="B4334" s="6" t="str">
        <f>"00694047"</f>
        <v>00694047</v>
      </c>
    </row>
    <row r="4335" spans="1:2">
      <c r="A4335" s="4">
        <v>4330</v>
      </c>
      <c r="B4335" s="6" t="str">
        <f>"00694142"</f>
        <v>00694142</v>
      </c>
    </row>
    <row r="4336" spans="1:2">
      <c r="A4336" s="4">
        <v>4331</v>
      </c>
      <c r="B4336" s="6" t="str">
        <f>"00694175"</f>
        <v>00694175</v>
      </c>
    </row>
    <row r="4337" spans="1:2">
      <c r="A4337" s="4">
        <v>4332</v>
      </c>
      <c r="B4337" s="6" t="str">
        <f>"00694194"</f>
        <v>00694194</v>
      </c>
    </row>
    <row r="4338" spans="1:2">
      <c r="A4338" s="4">
        <v>4333</v>
      </c>
      <c r="B4338" s="6" t="str">
        <f>"00694380"</f>
        <v>00694380</v>
      </c>
    </row>
    <row r="4339" spans="1:2">
      <c r="A4339" s="4">
        <v>4334</v>
      </c>
      <c r="B4339" s="6" t="str">
        <f>"00694387"</f>
        <v>00694387</v>
      </c>
    </row>
    <row r="4340" spans="1:2">
      <c r="A4340" s="4">
        <v>4335</v>
      </c>
      <c r="B4340" s="6" t="str">
        <f>"00694395"</f>
        <v>00694395</v>
      </c>
    </row>
    <row r="4341" spans="1:2">
      <c r="A4341" s="4">
        <v>4336</v>
      </c>
      <c r="B4341" s="6" t="str">
        <f>"00694428"</f>
        <v>00694428</v>
      </c>
    </row>
    <row r="4342" spans="1:2">
      <c r="A4342" s="4">
        <v>4337</v>
      </c>
      <c r="B4342" s="6" t="str">
        <f>"00694462"</f>
        <v>00694462</v>
      </c>
    </row>
    <row r="4343" spans="1:2">
      <c r="A4343" s="4">
        <v>4338</v>
      </c>
      <c r="B4343" s="6" t="str">
        <f>"00694486"</f>
        <v>00694486</v>
      </c>
    </row>
    <row r="4344" spans="1:2">
      <c r="A4344" s="4">
        <v>4339</v>
      </c>
      <c r="B4344" s="6" t="str">
        <f>"00694503"</f>
        <v>00694503</v>
      </c>
    </row>
    <row r="4345" spans="1:2">
      <c r="A4345" s="4">
        <v>4340</v>
      </c>
      <c r="B4345" s="6" t="str">
        <f>"00694553"</f>
        <v>00694553</v>
      </c>
    </row>
    <row r="4346" spans="1:2">
      <c r="A4346" s="4">
        <v>4341</v>
      </c>
      <c r="B4346" s="6" t="str">
        <f>"00694582"</f>
        <v>00694582</v>
      </c>
    </row>
    <row r="4347" spans="1:2">
      <c r="A4347" s="4">
        <v>4342</v>
      </c>
      <c r="B4347" s="6" t="str">
        <f>"00694601"</f>
        <v>00694601</v>
      </c>
    </row>
    <row r="4348" spans="1:2">
      <c r="A4348" s="4">
        <v>4343</v>
      </c>
      <c r="B4348" s="6" t="str">
        <f>"00694626"</f>
        <v>00694626</v>
      </c>
    </row>
    <row r="4349" spans="1:2">
      <c r="A4349" s="4">
        <v>4344</v>
      </c>
      <c r="B4349" s="6" t="str">
        <f>"00694647"</f>
        <v>00694647</v>
      </c>
    </row>
    <row r="4350" spans="1:2">
      <c r="A4350" s="4">
        <v>4345</v>
      </c>
      <c r="B4350" s="6" t="str">
        <f>"00694723"</f>
        <v>00694723</v>
      </c>
    </row>
    <row r="4351" spans="1:2">
      <c r="A4351" s="4">
        <v>4346</v>
      </c>
      <c r="B4351" s="6" t="str">
        <f>"00694726"</f>
        <v>00694726</v>
      </c>
    </row>
    <row r="4352" spans="1:2">
      <c r="A4352" s="4">
        <v>4347</v>
      </c>
      <c r="B4352" s="6" t="str">
        <f>"00694729"</f>
        <v>00694729</v>
      </c>
    </row>
    <row r="4353" spans="1:2">
      <c r="A4353" s="4">
        <v>4348</v>
      </c>
      <c r="B4353" s="6" t="str">
        <f>"00694746"</f>
        <v>00694746</v>
      </c>
    </row>
    <row r="4354" spans="1:2">
      <c r="A4354" s="4">
        <v>4349</v>
      </c>
      <c r="B4354" s="6" t="str">
        <f>"00694750"</f>
        <v>00694750</v>
      </c>
    </row>
    <row r="4355" spans="1:2">
      <c r="A4355" s="4">
        <v>4350</v>
      </c>
      <c r="B4355" s="6" t="str">
        <f>"00694846"</f>
        <v>00694846</v>
      </c>
    </row>
    <row r="4356" spans="1:2">
      <c r="A4356" s="4">
        <v>4351</v>
      </c>
      <c r="B4356" s="6" t="str">
        <f>"00694929"</f>
        <v>00694929</v>
      </c>
    </row>
    <row r="4357" spans="1:2">
      <c r="A4357" s="4">
        <v>4352</v>
      </c>
      <c r="B4357" s="6" t="str">
        <f>"00694946"</f>
        <v>00694946</v>
      </c>
    </row>
    <row r="4358" spans="1:2">
      <c r="A4358" s="4">
        <v>4353</v>
      </c>
      <c r="B4358" s="6" t="str">
        <f>"00695069"</f>
        <v>00695069</v>
      </c>
    </row>
    <row r="4359" spans="1:2">
      <c r="A4359" s="4">
        <v>4354</v>
      </c>
      <c r="B4359" s="6" t="str">
        <f>"00695077"</f>
        <v>00695077</v>
      </c>
    </row>
    <row r="4360" spans="1:2">
      <c r="A4360" s="4">
        <v>4355</v>
      </c>
      <c r="B4360" s="6" t="str">
        <f>"00695100"</f>
        <v>00695100</v>
      </c>
    </row>
    <row r="4361" spans="1:2">
      <c r="A4361" s="4">
        <v>4356</v>
      </c>
      <c r="B4361" s="6" t="str">
        <f>"00695136"</f>
        <v>00695136</v>
      </c>
    </row>
    <row r="4362" spans="1:2">
      <c r="A4362" s="4">
        <v>4357</v>
      </c>
      <c r="B4362" s="6" t="str">
        <f>"00695176"</f>
        <v>00695176</v>
      </c>
    </row>
    <row r="4363" spans="1:2">
      <c r="A4363" s="4">
        <v>4358</v>
      </c>
      <c r="B4363" s="6" t="str">
        <f>"00695208"</f>
        <v>00695208</v>
      </c>
    </row>
    <row r="4364" spans="1:2">
      <c r="A4364" s="4">
        <v>4359</v>
      </c>
      <c r="B4364" s="6" t="str">
        <f>"00695358"</f>
        <v>00695358</v>
      </c>
    </row>
    <row r="4365" spans="1:2">
      <c r="A4365" s="4">
        <v>4360</v>
      </c>
      <c r="B4365" s="6" t="str">
        <f>"00695409"</f>
        <v>00695409</v>
      </c>
    </row>
    <row r="4366" spans="1:2">
      <c r="A4366" s="4">
        <v>4361</v>
      </c>
      <c r="B4366" s="6" t="str">
        <f>"00695443"</f>
        <v>00695443</v>
      </c>
    </row>
    <row r="4367" spans="1:2">
      <c r="A4367" s="4">
        <v>4362</v>
      </c>
      <c r="B4367" s="6" t="str">
        <f>"00695450"</f>
        <v>00695450</v>
      </c>
    </row>
    <row r="4368" spans="1:2">
      <c r="A4368" s="4">
        <v>4363</v>
      </c>
      <c r="B4368" s="6" t="str">
        <f>"00695644"</f>
        <v>00695644</v>
      </c>
    </row>
    <row r="4369" spans="1:2">
      <c r="A4369" s="4">
        <v>4364</v>
      </c>
      <c r="B4369" s="6" t="str">
        <f>"00695875"</f>
        <v>00695875</v>
      </c>
    </row>
    <row r="4370" spans="1:2">
      <c r="A4370" s="4">
        <v>4365</v>
      </c>
      <c r="B4370" s="6" t="str">
        <f>"00696001"</f>
        <v>00696001</v>
      </c>
    </row>
    <row r="4371" spans="1:2">
      <c r="A4371" s="4">
        <v>4366</v>
      </c>
      <c r="B4371" s="6" t="str">
        <f>"00696036"</f>
        <v>00696036</v>
      </c>
    </row>
    <row r="4372" spans="1:2">
      <c r="A4372" s="4">
        <v>4367</v>
      </c>
      <c r="B4372" s="6" t="str">
        <f>"00696174"</f>
        <v>00696174</v>
      </c>
    </row>
    <row r="4373" spans="1:2">
      <c r="A4373" s="4">
        <v>4368</v>
      </c>
      <c r="B4373" s="6" t="str">
        <f>"00696212"</f>
        <v>00696212</v>
      </c>
    </row>
    <row r="4374" spans="1:2">
      <c r="A4374" s="4">
        <v>4369</v>
      </c>
      <c r="B4374" s="6" t="str">
        <f>"00696306"</f>
        <v>00696306</v>
      </c>
    </row>
    <row r="4375" spans="1:2">
      <c r="A4375" s="4">
        <v>4370</v>
      </c>
      <c r="B4375" s="6" t="str">
        <f>"00696338"</f>
        <v>00696338</v>
      </c>
    </row>
    <row r="4376" spans="1:2">
      <c r="A4376" s="4">
        <v>4371</v>
      </c>
      <c r="B4376" s="6" t="str">
        <f>"00696348"</f>
        <v>00696348</v>
      </c>
    </row>
    <row r="4377" spans="1:2">
      <c r="A4377" s="4">
        <v>4372</v>
      </c>
      <c r="B4377" s="6" t="str">
        <f>"00696378"</f>
        <v>00696378</v>
      </c>
    </row>
    <row r="4378" spans="1:2">
      <c r="A4378" s="4">
        <v>4373</v>
      </c>
      <c r="B4378" s="6" t="str">
        <f>"00696392"</f>
        <v>00696392</v>
      </c>
    </row>
    <row r="4379" spans="1:2">
      <c r="A4379" s="4">
        <v>4374</v>
      </c>
      <c r="B4379" s="6" t="str">
        <f>"00696499"</f>
        <v>00696499</v>
      </c>
    </row>
    <row r="4380" spans="1:2">
      <c r="A4380" s="4">
        <v>4375</v>
      </c>
      <c r="B4380" s="6" t="str">
        <f>"00696501"</f>
        <v>00696501</v>
      </c>
    </row>
    <row r="4381" spans="1:2">
      <c r="A4381" s="4">
        <v>4376</v>
      </c>
      <c r="B4381" s="6" t="str">
        <f>"00696522"</f>
        <v>00696522</v>
      </c>
    </row>
    <row r="4382" spans="1:2">
      <c r="A4382" s="4">
        <v>4377</v>
      </c>
      <c r="B4382" s="6" t="str">
        <f>"00696611"</f>
        <v>00696611</v>
      </c>
    </row>
    <row r="4383" spans="1:2">
      <c r="A4383" s="4">
        <v>4378</v>
      </c>
      <c r="B4383" s="6" t="str">
        <f>"00696628"</f>
        <v>00696628</v>
      </c>
    </row>
    <row r="4384" spans="1:2">
      <c r="A4384" s="4">
        <v>4379</v>
      </c>
      <c r="B4384" s="6" t="str">
        <f>"00696647"</f>
        <v>00696647</v>
      </c>
    </row>
    <row r="4385" spans="1:2">
      <c r="A4385" s="4">
        <v>4380</v>
      </c>
      <c r="B4385" s="6" t="str">
        <f>"00696673"</f>
        <v>00696673</v>
      </c>
    </row>
    <row r="4386" spans="1:2">
      <c r="A4386" s="4">
        <v>4381</v>
      </c>
      <c r="B4386" s="6" t="str">
        <f>"00696758"</f>
        <v>00696758</v>
      </c>
    </row>
    <row r="4387" spans="1:2">
      <c r="A4387" s="4">
        <v>4382</v>
      </c>
      <c r="B4387" s="6" t="str">
        <f>"00696772"</f>
        <v>00696772</v>
      </c>
    </row>
    <row r="4388" spans="1:2">
      <c r="A4388" s="4">
        <v>4383</v>
      </c>
      <c r="B4388" s="6" t="str">
        <f>"00696792"</f>
        <v>00696792</v>
      </c>
    </row>
    <row r="4389" spans="1:2">
      <c r="A4389" s="4">
        <v>4384</v>
      </c>
      <c r="B4389" s="6" t="str">
        <f>"00696832"</f>
        <v>00696832</v>
      </c>
    </row>
    <row r="4390" spans="1:2">
      <c r="A4390" s="4">
        <v>4385</v>
      </c>
      <c r="B4390" s="6" t="str">
        <f>"00696851"</f>
        <v>00696851</v>
      </c>
    </row>
    <row r="4391" spans="1:2">
      <c r="A4391" s="4">
        <v>4386</v>
      </c>
      <c r="B4391" s="6" t="str">
        <f>"00696854"</f>
        <v>00696854</v>
      </c>
    </row>
    <row r="4392" spans="1:2">
      <c r="A4392" s="4">
        <v>4387</v>
      </c>
      <c r="B4392" s="6" t="str">
        <f>"00697041"</f>
        <v>00697041</v>
      </c>
    </row>
    <row r="4393" spans="1:2">
      <c r="A4393" s="4">
        <v>4388</v>
      </c>
      <c r="B4393" s="6" t="str">
        <f>"00697053"</f>
        <v>00697053</v>
      </c>
    </row>
    <row r="4394" spans="1:2">
      <c r="A4394" s="4">
        <v>4389</v>
      </c>
      <c r="B4394" s="6" t="str">
        <f>"00697079"</f>
        <v>00697079</v>
      </c>
    </row>
    <row r="4395" spans="1:2">
      <c r="A4395" s="4">
        <v>4390</v>
      </c>
      <c r="B4395" s="6" t="str">
        <f>"00697088"</f>
        <v>00697088</v>
      </c>
    </row>
    <row r="4396" spans="1:2">
      <c r="A4396" s="4">
        <v>4391</v>
      </c>
      <c r="B4396" s="6" t="str">
        <f>"00697151"</f>
        <v>00697151</v>
      </c>
    </row>
    <row r="4397" spans="1:2">
      <c r="A4397" s="4">
        <v>4392</v>
      </c>
      <c r="B4397" s="6" t="str">
        <f>"00697227"</f>
        <v>00697227</v>
      </c>
    </row>
    <row r="4398" spans="1:2">
      <c r="A4398" s="4">
        <v>4393</v>
      </c>
      <c r="B4398" s="6" t="str">
        <f>"00697233"</f>
        <v>00697233</v>
      </c>
    </row>
    <row r="4399" spans="1:2">
      <c r="A4399" s="4">
        <v>4394</v>
      </c>
      <c r="B4399" s="6" t="str">
        <f>"00697240"</f>
        <v>00697240</v>
      </c>
    </row>
    <row r="4400" spans="1:2">
      <c r="A4400" s="4">
        <v>4395</v>
      </c>
      <c r="B4400" s="6" t="str">
        <f>"00697291"</f>
        <v>00697291</v>
      </c>
    </row>
    <row r="4401" spans="1:2">
      <c r="A4401" s="4">
        <v>4396</v>
      </c>
      <c r="B4401" s="6" t="str">
        <f>"00697418"</f>
        <v>00697418</v>
      </c>
    </row>
    <row r="4402" spans="1:2">
      <c r="A4402" s="4">
        <v>4397</v>
      </c>
      <c r="B4402" s="6" t="str">
        <f>"00697683"</f>
        <v>00697683</v>
      </c>
    </row>
    <row r="4403" spans="1:2">
      <c r="A4403" s="4">
        <v>4398</v>
      </c>
      <c r="B4403" s="6" t="str">
        <f>"00697713"</f>
        <v>00697713</v>
      </c>
    </row>
    <row r="4404" spans="1:2">
      <c r="A4404" s="4">
        <v>4399</v>
      </c>
      <c r="B4404" s="6" t="str">
        <f>"00697745"</f>
        <v>00697745</v>
      </c>
    </row>
    <row r="4405" spans="1:2">
      <c r="A4405" s="4">
        <v>4400</v>
      </c>
      <c r="B4405" s="6" t="str">
        <f>"00697818"</f>
        <v>00697818</v>
      </c>
    </row>
    <row r="4406" spans="1:2">
      <c r="A4406" s="4">
        <v>4401</v>
      </c>
      <c r="B4406" s="6" t="str">
        <f>"00697840"</f>
        <v>00697840</v>
      </c>
    </row>
    <row r="4407" spans="1:2">
      <c r="A4407" s="4">
        <v>4402</v>
      </c>
      <c r="B4407" s="6" t="str">
        <f>"00697843"</f>
        <v>00697843</v>
      </c>
    </row>
    <row r="4408" spans="1:2">
      <c r="A4408" s="4">
        <v>4403</v>
      </c>
      <c r="B4408" s="6" t="str">
        <f>"00697850"</f>
        <v>00697850</v>
      </c>
    </row>
    <row r="4409" spans="1:2">
      <c r="A4409" s="4">
        <v>4404</v>
      </c>
      <c r="B4409" s="6" t="str">
        <f>"00697930"</f>
        <v>00697930</v>
      </c>
    </row>
    <row r="4410" spans="1:2">
      <c r="A4410" s="4">
        <v>4405</v>
      </c>
      <c r="B4410" s="6" t="str">
        <f>"00698241"</f>
        <v>00698241</v>
      </c>
    </row>
    <row r="4411" spans="1:2">
      <c r="A4411" s="4">
        <v>4406</v>
      </c>
      <c r="B4411" s="6" t="str">
        <f>"00698258"</f>
        <v>00698258</v>
      </c>
    </row>
    <row r="4412" spans="1:2">
      <c r="A4412" s="4">
        <v>4407</v>
      </c>
      <c r="B4412" s="6" t="str">
        <f>"00698272"</f>
        <v>00698272</v>
      </c>
    </row>
    <row r="4413" spans="1:2">
      <c r="A4413" s="4">
        <v>4408</v>
      </c>
      <c r="B4413" s="6" t="str">
        <f>"00698297"</f>
        <v>00698297</v>
      </c>
    </row>
    <row r="4414" spans="1:2">
      <c r="A4414" s="4">
        <v>4409</v>
      </c>
      <c r="B4414" s="6" t="str">
        <f>"00698386"</f>
        <v>00698386</v>
      </c>
    </row>
    <row r="4415" spans="1:2">
      <c r="A4415" s="4">
        <v>4410</v>
      </c>
      <c r="B4415" s="6" t="str">
        <f>"00698439"</f>
        <v>00698439</v>
      </c>
    </row>
    <row r="4416" spans="1:2">
      <c r="A4416" s="4">
        <v>4411</v>
      </c>
      <c r="B4416" s="6" t="str">
        <f>"00698543"</f>
        <v>00698543</v>
      </c>
    </row>
    <row r="4417" spans="1:2">
      <c r="A4417" s="4">
        <v>4412</v>
      </c>
      <c r="B4417" s="6" t="str">
        <f>"00698551"</f>
        <v>00698551</v>
      </c>
    </row>
    <row r="4418" spans="1:2">
      <c r="A4418" s="4">
        <v>4413</v>
      </c>
      <c r="B4418" s="6" t="str">
        <f>"00698649"</f>
        <v>00698649</v>
      </c>
    </row>
    <row r="4419" spans="1:2">
      <c r="A4419" s="4">
        <v>4414</v>
      </c>
      <c r="B4419" s="6" t="str">
        <f>"00698679"</f>
        <v>00698679</v>
      </c>
    </row>
    <row r="4420" spans="1:2">
      <c r="A4420" s="4">
        <v>4415</v>
      </c>
      <c r="B4420" s="6" t="str">
        <f>"00698696"</f>
        <v>00698696</v>
      </c>
    </row>
    <row r="4421" spans="1:2">
      <c r="A4421" s="4">
        <v>4416</v>
      </c>
      <c r="B4421" s="6" t="str">
        <f>"00698704"</f>
        <v>00698704</v>
      </c>
    </row>
    <row r="4422" spans="1:2">
      <c r="A4422" s="4">
        <v>4417</v>
      </c>
      <c r="B4422" s="6" t="str">
        <f>"00698752"</f>
        <v>00698752</v>
      </c>
    </row>
    <row r="4423" spans="1:2">
      <c r="A4423" s="4">
        <v>4418</v>
      </c>
      <c r="B4423" s="6" t="str">
        <f>"00698765"</f>
        <v>00698765</v>
      </c>
    </row>
    <row r="4424" spans="1:2">
      <c r="A4424" s="4">
        <v>4419</v>
      </c>
      <c r="B4424" s="6" t="str">
        <f>"00698792"</f>
        <v>00698792</v>
      </c>
    </row>
    <row r="4425" spans="1:2">
      <c r="A4425" s="4">
        <v>4420</v>
      </c>
      <c r="B4425" s="6" t="str">
        <f>"00698833"</f>
        <v>00698833</v>
      </c>
    </row>
    <row r="4426" spans="1:2">
      <c r="A4426" s="4">
        <v>4421</v>
      </c>
      <c r="B4426" s="6" t="str">
        <f>"00698887"</f>
        <v>00698887</v>
      </c>
    </row>
    <row r="4427" spans="1:2">
      <c r="A4427" s="4">
        <v>4422</v>
      </c>
      <c r="B4427" s="6" t="str">
        <f>"00698948"</f>
        <v>00698948</v>
      </c>
    </row>
    <row r="4428" spans="1:2">
      <c r="A4428" s="4">
        <v>4423</v>
      </c>
      <c r="B4428" s="6" t="str">
        <f>"00698980"</f>
        <v>00698980</v>
      </c>
    </row>
    <row r="4429" spans="1:2">
      <c r="A4429" s="4">
        <v>4424</v>
      </c>
      <c r="B4429" s="6" t="str">
        <f>"00699032"</f>
        <v>00699032</v>
      </c>
    </row>
    <row r="4430" spans="1:2">
      <c r="A4430" s="4">
        <v>4425</v>
      </c>
      <c r="B4430" s="6" t="str">
        <f>"00699061"</f>
        <v>00699061</v>
      </c>
    </row>
    <row r="4431" spans="1:2">
      <c r="A4431" s="4">
        <v>4426</v>
      </c>
      <c r="B4431" s="6" t="str">
        <f>"00699173"</f>
        <v>00699173</v>
      </c>
    </row>
    <row r="4432" spans="1:2">
      <c r="A4432" s="4">
        <v>4427</v>
      </c>
      <c r="B4432" s="6" t="str">
        <f>"00699198"</f>
        <v>00699198</v>
      </c>
    </row>
    <row r="4433" spans="1:2">
      <c r="A4433" s="4">
        <v>4428</v>
      </c>
      <c r="B4433" s="6" t="str">
        <f>"00699350"</f>
        <v>00699350</v>
      </c>
    </row>
    <row r="4434" spans="1:2">
      <c r="A4434" s="4">
        <v>4429</v>
      </c>
      <c r="B4434" s="6" t="str">
        <f>"00699357"</f>
        <v>00699357</v>
      </c>
    </row>
    <row r="4435" spans="1:2">
      <c r="A4435" s="4">
        <v>4430</v>
      </c>
      <c r="B4435" s="6" t="str">
        <f>"00699361"</f>
        <v>00699361</v>
      </c>
    </row>
    <row r="4436" spans="1:2">
      <c r="A4436" s="4">
        <v>4431</v>
      </c>
      <c r="B4436" s="6" t="str">
        <f>"00699397"</f>
        <v>00699397</v>
      </c>
    </row>
    <row r="4437" spans="1:2">
      <c r="A4437" s="4">
        <v>4432</v>
      </c>
      <c r="B4437" s="6" t="str">
        <f>"00699415"</f>
        <v>00699415</v>
      </c>
    </row>
    <row r="4438" spans="1:2">
      <c r="A4438" s="4">
        <v>4433</v>
      </c>
      <c r="B4438" s="6" t="str">
        <f>"00699495"</f>
        <v>00699495</v>
      </c>
    </row>
    <row r="4439" spans="1:2">
      <c r="A4439" s="4">
        <v>4434</v>
      </c>
      <c r="B4439" s="6" t="str">
        <f>"00699497"</f>
        <v>00699497</v>
      </c>
    </row>
    <row r="4440" spans="1:2">
      <c r="A4440" s="4">
        <v>4435</v>
      </c>
      <c r="B4440" s="6" t="str">
        <f>"00699634"</f>
        <v>00699634</v>
      </c>
    </row>
    <row r="4441" spans="1:2">
      <c r="A4441" s="4">
        <v>4436</v>
      </c>
      <c r="B4441" s="6" t="str">
        <f>"00699667"</f>
        <v>00699667</v>
      </c>
    </row>
    <row r="4442" spans="1:2">
      <c r="A4442" s="4">
        <v>4437</v>
      </c>
      <c r="B4442" s="6" t="str">
        <f>"00699672"</f>
        <v>00699672</v>
      </c>
    </row>
    <row r="4443" spans="1:2">
      <c r="A4443" s="4">
        <v>4438</v>
      </c>
      <c r="B4443" s="6" t="str">
        <f>"00699696"</f>
        <v>00699696</v>
      </c>
    </row>
    <row r="4444" spans="1:2">
      <c r="A4444" s="4">
        <v>4439</v>
      </c>
      <c r="B4444" s="6" t="str">
        <f>"00699824"</f>
        <v>00699824</v>
      </c>
    </row>
    <row r="4445" spans="1:2">
      <c r="A4445" s="4">
        <v>4440</v>
      </c>
      <c r="B4445" s="6" t="str">
        <f>"00699826"</f>
        <v>00699826</v>
      </c>
    </row>
    <row r="4446" spans="1:2">
      <c r="A4446" s="4">
        <v>4441</v>
      </c>
      <c r="B4446" s="6" t="str">
        <f>"00699868"</f>
        <v>00699868</v>
      </c>
    </row>
    <row r="4447" spans="1:2">
      <c r="A4447" s="4">
        <v>4442</v>
      </c>
      <c r="B4447" s="6" t="str">
        <f>"00699909"</f>
        <v>00699909</v>
      </c>
    </row>
    <row r="4448" spans="1:2">
      <c r="A4448" s="4">
        <v>4443</v>
      </c>
      <c r="B4448" s="6" t="str">
        <f>"00699985"</f>
        <v>00699985</v>
      </c>
    </row>
    <row r="4449" spans="1:2">
      <c r="A4449" s="4">
        <v>4444</v>
      </c>
      <c r="B4449" s="6" t="str">
        <f>"00699991"</f>
        <v>00699991</v>
      </c>
    </row>
    <row r="4450" spans="1:2">
      <c r="A4450" s="4">
        <v>4445</v>
      </c>
      <c r="B4450" s="6" t="str">
        <f>"00700018"</f>
        <v>00700018</v>
      </c>
    </row>
    <row r="4451" spans="1:2">
      <c r="A4451" s="4">
        <v>4446</v>
      </c>
      <c r="B4451" s="6" t="str">
        <f>"00700073"</f>
        <v>00700073</v>
      </c>
    </row>
    <row r="4452" spans="1:2">
      <c r="A4452" s="4">
        <v>4447</v>
      </c>
      <c r="B4452" s="6" t="str">
        <f>"00700314"</f>
        <v>00700314</v>
      </c>
    </row>
    <row r="4453" spans="1:2">
      <c r="A4453" s="4">
        <v>4448</v>
      </c>
      <c r="B4453" s="6" t="str">
        <f>"00700356"</f>
        <v>00700356</v>
      </c>
    </row>
    <row r="4454" spans="1:2">
      <c r="A4454" s="4">
        <v>4449</v>
      </c>
      <c r="B4454" s="6" t="str">
        <f>"00700363"</f>
        <v>00700363</v>
      </c>
    </row>
    <row r="4455" spans="1:2">
      <c r="A4455" s="4">
        <v>4450</v>
      </c>
      <c r="B4455" s="6" t="str">
        <f>"00700366"</f>
        <v>00700366</v>
      </c>
    </row>
    <row r="4456" spans="1:2">
      <c r="A4456" s="4">
        <v>4451</v>
      </c>
      <c r="B4456" s="6" t="str">
        <f>"00700509"</f>
        <v>00700509</v>
      </c>
    </row>
    <row r="4457" spans="1:2">
      <c r="A4457" s="4">
        <v>4452</v>
      </c>
      <c r="B4457" s="6" t="str">
        <f>"00700527"</f>
        <v>00700527</v>
      </c>
    </row>
    <row r="4458" spans="1:2">
      <c r="A4458" s="4">
        <v>4453</v>
      </c>
      <c r="B4458" s="6" t="str">
        <f>"00700551"</f>
        <v>00700551</v>
      </c>
    </row>
    <row r="4459" spans="1:2">
      <c r="A4459" s="4">
        <v>4454</v>
      </c>
      <c r="B4459" s="6" t="str">
        <f>"00700853"</f>
        <v>00700853</v>
      </c>
    </row>
    <row r="4460" spans="1:2">
      <c r="A4460" s="4">
        <v>4455</v>
      </c>
      <c r="B4460" s="6" t="str">
        <f>"00700867"</f>
        <v>00700867</v>
      </c>
    </row>
    <row r="4461" spans="1:2">
      <c r="A4461" s="4">
        <v>4456</v>
      </c>
      <c r="B4461" s="6" t="str">
        <f>"00700869"</f>
        <v>00700869</v>
      </c>
    </row>
    <row r="4462" spans="1:2">
      <c r="A4462" s="4">
        <v>4457</v>
      </c>
      <c r="B4462" s="6" t="str">
        <f>"00700909"</f>
        <v>00700909</v>
      </c>
    </row>
    <row r="4463" spans="1:2">
      <c r="A4463" s="4">
        <v>4458</v>
      </c>
      <c r="B4463" s="6" t="str">
        <f>"00700995"</f>
        <v>00700995</v>
      </c>
    </row>
    <row r="4464" spans="1:2">
      <c r="A4464" s="4">
        <v>4459</v>
      </c>
      <c r="B4464" s="6" t="str">
        <f>"00701298"</f>
        <v>00701298</v>
      </c>
    </row>
    <row r="4465" spans="1:2">
      <c r="A4465" s="4">
        <v>4460</v>
      </c>
      <c r="B4465" s="6" t="str">
        <f>"00701326"</f>
        <v>00701326</v>
      </c>
    </row>
    <row r="4466" spans="1:2">
      <c r="A4466" s="4">
        <v>4461</v>
      </c>
      <c r="B4466" s="6" t="str">
        <f>"00701451"</f>
        <v>00701451</v>
      </c>
    </row>
    <row r="4467" spans="1:2">
      <c r="A4467" s="4">
        <v>4462</v>
      </c>
      <c r="B4467" s="6" t="str">
        <f>"00701528"</f>
        <v>00701528</v>
      </c>
    </row>
    <row r="4468" spans="1:2">
      <c r="A4468" s="4">
        <v>4463</v>
      </c>
      <c r="B4468" s="6" t="str">
        <f>"00701568"</f>
        <v>00701568</v>
      </c>
    </row>
    <row r="4469" spans="1:2">
      <c r="A4469" s="4">
        <v>4464</v>
      </c>
      <c r="B4469" s="6" t="str">
        <f>"00701678"</f>
        <v>00701678</v>
      </c>
    </row>
    <row r="4470" spans="1:2">
      <c r="A4470" s="4">
        <v>4465</v>
      </c>
      <c r="B4470" s="6" t="str">
        <f>"00701720"</f>
        <v>00701720</v>
      </c>
    </row>
    <row r="4471" spans="1:2">
      <c r="A4471" s="4">
        <v>4466</v>
      </c>
      <c r="B4471" s="6" t="str">
        <f>"00701725"</f>
        <v>00701725</v>
      </c>
    </row>
    <row r="4472" spans="1:2">
      <c r="A4472" s="4">
        <v>4467</v>
      </c>
      <c r="B4472" s="6" t="str">
        <f>"00701758"</f>
        <v>00701758</v>
      </c>
    </row>
    <row r="4473" spans="1:2">
      <c r="A4473" s="4">
        <v>4468</v>
      </c>
      <c r="B4473" s="6" t="str">
        <f>"00701808"</f>
        <v>00701808</v>
      </c>
    </row>
    <row r="4474" spans="1:2">
      <c r="A4474" s="4">
        <v>4469</v>
      </c>
      <c r="B4474" s="6" t="str">
        <f>"00701876"</f>
        <v>00701876</v>
      </c>
    </row>
    <row r="4475" spans="1:2">
      <c r="A4475" s="4">
        <v>4470</v>
      </c>
      <c r="B4475" s="6" t="str">
        <f>"00701931"</f>
        <v>00701931</v>
      </c>
    </row>
    <row r="4476" spans="1:2">
      <c r="A4476" s="4">
        <v>4471</v>
      </c>
      <c r="B4476" s="6" t="str">
        <f>"00702002"</f>
        <v>00702002</v>
      </c>
    </row>
    <row r="4477" spans="1:2">
      <c r="A4477" s="4">
        <v>4472</v>
      </c>
      <c r="B4477" s="6" t="str">
        <f>"00702148"</f>
        <v>00702148</v>
      </c>
    </row>
    <row r="4478" spans="1:2">
      <c r="A4478" s="4">
        <v>4473</v>
      </c>
      <c r="B4478" s="6" t="str">
        <f>"00702259"</f>
        <v>00702259</v>
      </c>
    </row>
    <row r="4479" spans="1:2">
      <c r="A4479" s="4">
        <v>4474</v>
      </c>
      <c r="B4479" s="6" t="str">
        <f>"00702291"</f>
        <v>00702291</v>
      </c>
    </row>
    <row r="4480" spans="1:2">
      <c r="A4480" s="4">
        <v>4475</v>
      </c>
      <c r="B4480" s="6" t="str">
        <f>"00702334"</f>
        <v>00702334</v>
      </c>
    </row>
    <row r="4481" spans="1:2">
      <c r="A4481" s="4">
        <v>4476</v>
      </c>
      <c r="B4481" s="6" t="str">
        <f>"00702395"</f>
        <v>00702395</v>
      </c>
    </row>
    <row r="4482" spans="1:2">
      <c r="A4482" s="4">
        <v>4477</v>
      </c>
      <c r="B4482" s="6" t="str">
        <f>"00702672"</f>
        <v>00702672</v>
      </c>
    </row>
    <row r="4483" spans="1:2">
      <c r="A4483" s="4">
        <v>4478</v>
      </c>
      <c r="B4483" s="6" t="str">
        <f>"00702809"</f>
        <v>00702809</v>
      </c>
    </row>
    <row r="4484" spans="1:2">
      <c r="A4484" s="4">
        <v>4479</v>
      </c>
      <c r="B4484" s="6" t="str">
        <f>"00702811"</f>
        <v>00702811</v>
      </c>
    </row>
    <row r="4485" spans="1:2">
      <c r="A4485" s="4">
        <v>4480</v>
      </c>
      <c r="B4485" s="6" t="str">
        <f>"00702817"</f>
        <v>00702817</v>
      </c>
    </row>
    <row r="4486" spans="1:2">
      <c r="A4486" s="4">
        <v>4481</v>
      </c>
      <c r="B4486" s="6" t="str">
        <f>"00702830"</f>
        <v>00702830</v>
      </c>
    </row>
    <row r="4487" spans="1:2">
      <c r="A4487" s="4">
        <v>4482</v>
      </c>
      <c r="B4487" s="6" t="str">
        <f>"00702831"</f>
        <v>00702831</v>
      </c>
    </row>
    <row r="4488" spans="1:2">
      <c r="A4488" s="4">
        <v>4483</v>
      </c>
      <c r="B4488" s="6" t="str">
        <f>"00702922"</f>
        <v>00702922</v>
      </c>
    </row>
    <row r="4489" spans="1:2">
      <c r="A4489" s="4">
        <v>4484</v>
      </c>
      <c r="B4489" s="6" t="str">
        <f>"00702947"</f>
        <v>00702947</v>
      </c>
    </row>
    <row r="4490" spans="1:2">
      <c r="A4490" s="4">
        <v>4485</v>
      </c>
      <c r="B4490" s="6" t="str">
        <f>"00702957"</f>
        <v>00702957</v>
      </c>
    </row>
    <row r="4491" spans="1:2">
      <c r="A4491" s="4">
        <v>4486</v>
      </c>
      <c r="B4491" s="6" t="str">
        <f>"00702995"</f>
        <v>00702995</v>
      </c>
    </row>
    <row r="4492" spans="1:2">
      <c r="A4492" s="4">
        <v>4487</v>
      </c>
      <c r="B4492" s="6" t="str">
        <f>"00703007"</f>
        <v>00703007</v>
      </c>
    </row>
    <row r="4493" spans="1:2">
      <c r="A4493" s="4">
        <v>4488</v>
      </c>
      <c r="B4493" s="6" t="str">
        <f>"00703029"</f>
        <v>00703029</v>
      </c>
    </row>
    <row r="4494" spans="1:2">
      <c r="A4494" s="4">
        <v>4489</v>
      </c>
      <c r="B4494" s="6" t="str">
        <f>"00703061"</f>
        <v>00703061</v>
      </c>
    </row>
    <row r="4495" spans="1:2">
      <c r="A4495" s="4">
        <v>4490</v>
      </c>
      <c r="B4495" s="6" t="str">
        <f>"00703078"</f>
        <v>00703078</v>
      </c>
    </row>
    <row r="4496" spans="1:2">
      <c r="A4496" s="4">
        <v>4491</v>
      </c>
      <c r="B4496" s="6" t="str">
        <f>"00703083"</f>
        <v>00703083</v>
      </c>
    </row>
    <row r="4497" spans="1:2">
      <c r="A4497" s="4">
        <v>4492</v>
      </c>
      <c r="B4497" s="6" t="str">
        <f>"00703118"</f>
        <v>00703118</v>
      </c>
    </row>
    <row r="4498" spans="1:2">
      <c r="A4498" s="4">
        <v>4493</v>
      </c>
      <c r="B4498" s="6" t="str">
        <f>"00703133"</f>
        <v>00703133</v>
      </c>
    </row>
    <row r="4499" spans="1:2">
      <c r="A4499" s="4">
        <v>4494</v>
      </c>
      <c r="B4499" s="6" t="str">
        <f>"00703210"</f>
        <v>00703210</v>
      </c>
    </row>
    <row r="4500" spans="1:2">
      <c r="A4500" s="4">
        <v>4495</v>
      </c>
      <c r="B4500" s="6" t="str">
        <f>"00703265"</f>
        <v>00703265</v>
      </c>
    </row>
    <row r="4501" spans="1:2">
      <c r="A4501" s="4">
        <v>4496</v>
      </c>
      <c r="B4501" s="6" t="str">
        <f>"00703266"</f>
        <v>00703266</v>
      </c>
    </row>
    <row r="4502" spans="1:2">
      <c r="A4502" s="4">
        <v>4497</v>
      </c>
      <c r="B4502" s="6" t="str">
        <f>"00703323"</f>
        <v>00703323</v>
      </c>
    </row>
    <row r="4503" spans="1:2">
      <c r="A4503" s="4">
        <v>4498</v>
      </c>
      <c r="B4503" s="6" t="str">
        <f>"00703340"</f>
        <v>00703340</v>
      </c>
    </row>
    <row r="4504" spans="1:2">
      <c r="A4504" s="4">
        <v>4499</v>
      </c>
      <c r="B4504" s="6" t="str">
        <f>"00703370"</f>
        <v>00703370</v>
      </c>
    </row>
    <row r="4505" spans="1:2">
      <c r="A4505" s="4">
        <v>4500</v>
      </c>
      <c r="B4505" s="6" t="str">
        <f>"00703393"</f>
        <v>00703393</v>
      </c>
    </row>
    <row r="4506" spans="1:2">
      <c r="A4506" s="4">
        <v>4501</v>
      </c>
      <c r="B4506" s="6" t="str">
        <f>"00703422"</f>
        <v>00703422</v>
      </c>
    </row>
    <row r="4507" spans="1:2">
      <c r="A4507" s="4">
        <v>4502</v>
      </c>
      <c r="B4507" s="6" t="str">
        <f>"00703499"</f>
        <v>00703499</v>
      </c>
    </row>
    <row r="4508" spans="1:2">
      <c r="A4508" s="4">
        <v>4503</v>
      </c>
      <c r="B4508" s="6" t="str">
        <f>"00703561"</f>
        <v>00703561</v>
      </c>
    </row>
    <row r="4509" spans="1:2">
      <c r="A4509" s="4">
        <v>4504</v>
      </c>
      <c r="B4509" s="6" t="str">
        <f>"00703589"</f>
        <v>00703589</v>
      </c>
    </row>
    <row r="4510" spans="1:2">
      <c r="A4510" s="4">
        <v>4505</v>
      </c>
      <c r="B4510" s="6" t="str">
        <f>"00703644"</f>
        <v>00703644</v>
      </c>
    </row>
    <row r="4511" spans="1:2">
      <c r="A4511" s="4">
        <v>4506</v>
      </c>
      <c r="B4511" s="6" t="str">
        <f>"00703664"</f>
        <v>00703664</v>
      </c>
    </row>
    <row r="4512" spans="1:2">
      <c r="A4512" s="4">
        <v>4507</v>
      </c>
      <c r="B4512" s="6" t="str">
        <f>"00703703"</f>
        <v>00703703</v>
      </c>
    </row>
    <row r="4513" spans="1:2">
      <c r="A4513" s="4">
        <v>4508</v>
      </c>
      <c r="B4513" s="6" t="str">
        <f>"00703705"</f>
        <v>00703705</v>
      </c>
    </row>
    <row r="4514" spans="1:2">
      <c r="A4514" s="4">
        <v>4509</v>
      </c>
      <c r="B4514" s="6" t="str">
        <f>"00703788"</f>
        <v>00703788</v>
      </c>
    </row>
    <row r="4515" spans="1:2">
      <c r="A4515" s="4">
        <v>4510</v>
      </c>
      <c r="B4515" s="6" t="str">
        <f>"00703836"</f>
        <v>00703836</v>
      </c>
    </row>
    <row r="4516" spans="1:2">
      <c r="A4516" s="4">
        <v>4511</v>
      </c>
      <c r="B4516" s="6" t="str">
        <f>"00703847"</f>
        <v>00703847</v>
      </c>
    </row>
    <row r="4517" spans="1:2">
      <c r="A4517" s="4">
        <v>4512</v>
      </c>
      <c r="B4517" s="6" t="str">
        <f>"00704150"</f>
        <v>00704150</v>
      </c>
    </row>
    <row r="4518" spans="1:2">
      <c r="A4518" s="4">
        <v>4513</v>
      </c>
      <c r="B4518" s="6" t="str">
        <f>"00704206"</f>
        <v>00704206</v>
      </c>
    </row>
    <row r="4519" spans="1:2">
      <c r="A4519" s="4">
        <v>4514</v>
      </c>
      <c r="B4519" s="6" t="str">
        <f>"00704216"</f>
        <v>00704216</v>
      </c>
    </row>
    <row r="4520" spans="1:2">
      <c r="A4520" s="4">
        <v>4515</v>
      </c>
      <c r="B4520" s="6" t="str">
        <f>"00704257"</f>
        <v>00704257</v>
      </c>
    </row>
    <row r="4521" spans="1:2">
      <c r="A4521" s="4">
        <v>4516</v>
      </c>
      <c r="B4521" s="6" t="str">
        <f>"00704395"</f>
        <v>00704395</v>
      </c>
    </row>
    <row r="4522" spans="1:2">
      <c r="A4522" s="4">
        <v>4517</v>
      </c>
      <c r="B4522" s="6" t="str">
        <f>"00704408"</f>
        <v>00704408</v>
      </c>
    </row>
    <row r="4523" spans="1:2">
      <c r="A4523" s="4">
        <v>4518</v>
      </c>
      <c r="B4523" s="6" t="str">
        <f>"00704409"</f>
        <v>00704409</v>
      </c>
    </row>
    <row r="4524" spans="1:2">
      <c r="A4524" s="4">
        <v>4519</v>
      </c>
      <c r="B4524" s="6" t="str">
        <f>"00704420"</f>
        <v>00704420</v>
      </c>
    </row>
    <row r="4525" spans="1:2">
      <c r="A4525" s="4">
        <v>4520</v>
      </c>
      <c r="B4525" s="6" t="str">
        <f>"00704434"</f>
        <v>00704434</v>
      </c>
    </row>
    <row r="4526" spans="1:2">
      <c r="A4526" s="4">
        <v>4521</v>
      </c>
      <c r="B4526" s="6" t="str">
        <f>"00704489"</f>
        <v>00704489</v>
      </c>
    </row>
    <row r="4527" spans="1:2">
      <c r="A4527" s="4">
        <v>4522</v>
      </c>
      <c r="B4527" s="6" t="str">
        <f>"00704510"</f>
        <v>00704510</v>
      </c>
    </row>
    <row r="4528" spans="1:2">
      <c r="A4528" s="4">
        <v>4523</v>
      </c>
      <c r="B4528" s="6" t="str">
        <f>"00704564"</f>
        <v>00704564</v>
      </c>
    </row>
    <row r="4529" spans="1:2">
      <c r="A4529" s="4">
        <v>4524</v>
      </c>
      <c r="B4529" s="6" t="str">
        <f>"00704724"</f>
        <v>00704724</v>
      </c>
    </row>
    <row r="4530" spans="1:2">
      <c r="A4530" s="4">
        <v>4525</v>
      </c>
      <c r="B4530" s="6" t="str">
        <f>"00704728"</f>
        <v>00704728</v>
      </c>
    </row>
    <row r="4531" spans="1:2">
      <c r="A4531" s="4">
        <v>4526</v>
      </c>
      <c r="B4531" s="6" t="str">
        <f>"00704799"</f>
        <v>00704799</v>
      </c>
    </row>
    <row r="4532" spans="1:2">
      <c r="A4532" s="4">
        <v>4527</v>
      </c>
      <c r="B4532" s="6" t="str">
        <f>"00704842"</f>
        <v>00704842</v>
      </c>
    </row>
    <row r="4533" spans="1:2">
      <c r="A4533" s="4">
        <v>4528</v>
      </c>
      <c r="B4533" s="6" t="str">
        <f>"00704904"</f>
        <v>00704904</v>
      </c>
    </row>
    <row r="4534" spans="1:2">
      <c r="A4534" s="4">
        <v>4529</v>
      </c>
      <c r="B4534" s="6" t="str">
        <f>"00704931"</f>
        <v>00704931</v>
      </c>
    </row>
    <row r="4535" spans="1:2">
      <c r="A4535" s="4">
        <v>4530</v>
      </c>
      <c r="B4535" s="6" t="str">
        <f>"00704965"</f>
        <v>00704965</v>
      </c>
    </row>
    <row r="4536" spans="1:2">
      <c r="A4536" s="4">
        <v>4531</v>
      </c>
      <c r="B4536" s="6" t="str">
        <f>"00705029"</f>
        <v>00705029</v>
      </c>
    </row>
    <row r="4537" spans="1:2">
      <c r="A4537" s="4">
        <v>4532</v>
      </c>
      <c r="B4537" s="6" t="str">
        <f>"00705033"</f>
        <v>00705033</v>
      </c>
    </row>
    <row r="4538" spans="1:2">
      <c r="A4538" s="4">
        <v>4533</v>
      </c>
      <c r="B4538" s="6" t="str">
        <f>"00705087"</f>
        <v>00705087</v>
      </c>
    </row>
    <row r="4539" spans="1:2">
      <c r="A4539" s="4">
        <v>4534</v>
      </c>
      <c r="B4539" s="6" t="str">
        <f>"00705201"</f>
        <v>00705201</v>
      </c>
    </row>
    <row r="4540" spans="1:2">
      <c r="A4540" s="4">
        <v>4535</v>
      </c>
      <c r="B4540" s="6" t="str">
        <f>"00705204"</f>
        <v>00705204</v>
      </c>
    </row>
    <row r="4541" spans="1:2">
      <c r="A4541" s="4">
        <v>4536</v>
      </c>
      <c r="B4541" s="6" t="str">
        <f>"00705265"</f>
        <v>00705265</v>
      </c>
    </row>
    <row r="4542" spans="1:2">
      <c r="A4542" s="4">
        <v>4537</v>
      </c>
      <c r="B4542" s="6" t="str">
        <f>"00705311"</f>
        <v>00705311</v>
      </c>
    </row>
    <row r="4543" spans="1:2">
      <c r="A4543" s="4">
        <v>4538</v>
      </c>
      <c r="B4543" s="6" t="str">
        <f>"00705386"</f>
        <v>00705386</v>
      </c>
    </row>
    <row r="4544" spans="1:2">
      <c r="A4544" s="4">
        <v>4539</v>
      </c>
      <c r="B4544" s="6" t="str">
        <f>"00705409"</f>
        <v>00705409</v>
      </c>
    </row>
    <row r="4545" spans="1:2">
      <c r="A4545" s="4">
        <v>4540</v>
      </c>
      <c r="B4545" s="6" t="str">
        <f>"00705446"</f>
        <v>00705446</v>
      </c>
    </row>
    <row r="4546" spans="1:2">
      <c r="A4546" s="4">
        <v>4541</v>
      </c>
      <c r="B4546" s="6" t="str">
        <f>"00705468"</f>
        <v>00705468</v>
      </c>
    </row>
    <row r="4547" spans="1:2">
      <c r="A4547" s="4">
        <v>4542</v>
      </c>
      <c r="B4547" s="6" t="str">
        <f>"00705558"</f>
        <v>00705558</v>
      </c>
    </row>
    <row r="4548" spans="1:2">
      <c r="A4548" s="4">
        <v>4543</v>
      </c>
      <c r="B4548" s="6" t="str">
        <f>"00705569"</f>
        <v>00705569</v>
      </c>
    </row>
    <row r="4549" spans="1:2">
      <c r="A4549" s="4">
        <v>4544</v>
      </c>
      <c r="B4549" s="6" t="str">
        <f>"00705607"</f>
        <v>00705607</v>
      </c>
    </row>
    <row r="4550" spans="1:2">
      <c r="A4550" s="4">
        <v>4545</v>
      </c>
      <c r="B4550" s="6" t="str">
        <f>"00705608"</f>
        <v>00705608</v>
      </c>
    </row>
    <row r="4551" spans="1:2">
      <c r="A4551" s="4">
        <v>4546</v>
      </c>
      <c r="B4551" s="6" t="str">
        <f>"00705624"</f>
        <v>00705624</v>
      </c>
    </row>
    <row r="4552" spans="1:2">
      <c r="A4552" s="4">
        <v>4547</v>
      </c>
      <c r="B4552" s="6" t="str">
        <f>"00705637"</f>
        <v>00705637</v>
      </c>
    </row>
    <row r="4553" spans="1:2">
      <c r="A4553" s="4">
        <v>4548</v>
      </c>
      <c r="B4553" s="6" t="str">
        <f>"00705644"</f>
        <v>00705644</v>
      </c>
    </row>
    <row r="4554" spans="1:2">
      <c r="A4554" s="4">
        <v>4549</v>
      </c>
      <c r="B4554" s="6" t="str">
        <f>"00705682"</f>
        <v>00705682</v>
      </c>
    </row>
    <row r="4555" spans="1:2">
      <c r="A4555" s="4">
        <v>4550</v>
      </c>
      <c r="B4555" s="6" t="str">
        <f>"00705691"</f>
        <v>00705691</v>
      </c>
    </row>
    <row r="4556" spans="1:2">
      <c r="A4556" s="4">
        <v>4551</v>
      </c>
      <c r="B4556" s="6" t="str">
        <f>"00705705"</f>
        <v>00705705</v>
      </c>
    </row>
    <row r="4557" spans="1:2">
      <c r="A4557" s="4">
        <v>4552</v>
      </c>
      <c r="B4557" s="6" t="str">
        <f>"00705707"</f>
        <v>00705707</v>
      </c>
    </row>
    <row r="4558" spans="1:2">
      <c r="A4558" s="4">
        <v>4553</v>
      </c>
      <c r="B4558" s="6" t="str">
        <f>"00705712"</f>
        <v>00705712</v>
      </c>
    </row>
    <row r="4559" spans="1:2">
      <c r="A4559" s="4">
        <v>4554</v>
      </c>
      <c r="B4559" s="6" t="str">
        <f>"00705723"</f>
        <v>00705723</v>
      </c>
    </row>
    <row r="4560" spans="1:2">
      <c r="A4560" s="4">
        <v>4555</v>
      </c>
      <c r="B4560" s="6" t="str">
        <f>"00705730"</f>
        <v>00705730</v>
      </c>
    </row>
    <row r="4561" spans="1:2">
      <c r="A4561" s="4">
        <v>4556</v>
      </c>
      <c r="B4561" s="6" t="str">
        <f>"00705744"</f>
        <v>00705744</v>
      </c>
    </row>
    <row r="4562" spans="1:2">
      <c r="A4562" s="4">
        <v>4557</v>
      </c>
      <c r="B4562" s="6" t="str">
        <f>"00705777"</f>
        <v>00705777</v>
      </c>
    </row>
    <row r="4563" spans="1:2">
      <c r="A4563" s="4">
        <v>4558</v>
      </c>
      <c r="B4563" s="6" t="str">
        <f>"00705863"</f>
        <v>00705863</v>
      </c>
    </row>
    <row r="4564" spans="1:2">
      <c r="A4564" s="4">
        <v>4559</v>
      </c>
      <c r="B4564" s="6" t="str">
        <f>"00705882"</f>
        <v>00705882</v>
      </c>
    </row>
    <row r="4565" spans="1:2">
      <c r="A4565" s="4">
        <v>4560</v>
      </c>
      <c r="B4565" s="6" t="str">
        <f>"00705898"</f>
        <v>00705898</v>
      </c>
    </row>
    <row r="4566" spans="1:2">
      <c r="A4566" s="4">
        <v>4561</v>
      </c>
      <c r="B4566" s="6" t="str">
        <f>"00705919"</f>
        <v>00705919</v>
      </c>
    </row>
    <row r="4567" spans="1:2">
      <c r="A4567" s="4">
        <v>4562</v>
      </c>
      <c r="B4567" s="6" t="str">
        <f>"00705930"</f>
        <v>00705930</v>
      </c>
    </row>
    <row r="4568" spans="1:2">
      <c r="A4568" s="4">
        <v>4563</v>
      </c>
      <c r="B4568" s="6" t="str">
        <f>"00706001"</f>
        <v>00706001</v>
      </c>
    </row>
    <row r="4569" spans="1:2">
      <c r="A4569" s="4">
        <v>4564</v>
      </c>
      <c r="B4569" s="6" t="str">
        <f>"00706126"</f>
        <v>00706126</v>
      </c>
    </row>
    <row r="4570" spans="1:2">
      <c r="A4570" s="4">
        <v>4565</v>
      </c>
      <c r="B4570" s="6" t="str">
        <f>"00706209"</f>
        <v>00706209</v>
      </c>
    </row>
    <row r="4571" spans="1:2">
      <c r="A4571" s="4">
        <v>4566</v>
      </c>
      <c r="B4571" s="6" t="str">
        <f>"00708345"</f>
        <v>00708345</v>
      </c>
    </row>
    <row r="4572" spans="1:2">
      <c r="A4572" s="4">
        <v>4567</v>
      </c>
      <c r="B4572" s="6" t="str">
        <f>"00708529"</f>
        <v>00708529</v>
      </c>
    </row>
    <row r="4573" spans="1:2">
      <c r="A4573" s="4">
        <v>4568</v>
      </c>
      <c r="B4573" s="6" t="str">
        <f>"00708547"</f>
        <v>00708547</v>
      </c>
    </row>
    <row r="4574" spans="1:2">
      <c r="A4574" s="4">
        <v>4569</v>
      </c>
      <c r="B4574" s="6" t="str">
        <f>"00708631"</f>
        <v>00708631</v>
      </c>
    </row>
    <row r="4575" spans="1:2">
      <c r="A4575" s="4">
        <v>4570</v>
      </c>
      <c r="B4575" s="6" t="str">
        <f>"00708748"</f>
        <v>00708748</v>
      </c>
    </row>
    <row r="4576" spans="1:2">
      <c r="A4576" s="4">
        <v>4571</v>
      </c>
      <c r="B4576" s="6" t="str">
        <f>"00708769"</f>
        <v>00708769</v>
      </c>
    </row>
    <row r="4577" spans="1:2">
      <c r="A4577" s="4">
        <v>4572</v>
      </c>
      <c r="B4577" s="6" t="str">
        <f>"00708782"</f>
        <v>00708782</v>
      </c>
    </row>
    <row r="4578" spans="1:2">
      <c r="A4578" s="4">
        <v>4573</v>
      </c>
      <c r="B4578" s="6" t="str">
        <f>"00708799"</f>
        <v>00708799</v>
      </c>
    </row>
    <row r="4579" spans="1:2">
      <c r="A4579" s="4">
        <v>4574</v>
      </c>
      <c r="B4579" s="6" t="str">
        <f>"00708918"</f>
        <v>00708918</v>
      </c>
    </row>
    <row r="4580" spans="1:2">
      <c r="A4580" s="4">
        <v>4575</v>
      </c>
      <c r="B4580" s="6" t="str">
        <f>"00708968"</f>
        <v>00708968</v>
      </c>
    </row>
    <row r="4581" spans="1:2">
      <c r="A4581" s="4">
        <v>4576</v>
      </c>
      <c r="B4581" s="6" t="str">
        <f>"00708993"</f>
        <v>00708993</v>
      </c>
    </row>
    <row r="4582" spans="1:2">
      <c r="A4582" s="4">
        <v>4577</v>
      </c>
      <c r="B4582" s="6" t="str">
        <f>"00709002"</f>
        <v>00709002</v>
      </c>
    </row>
    <row r="4583" spans="1:2">
      <c r="A4583" s="4">
        <v>4578</v>
      </c>
      <c r="B4583" s="6" t="str">
        <f>"00709035"</f>
        <v>00709035</v>
      </c>
    </row>
    <row r="4584" spans="1:2">
      <c r="A4584" s="4">
        <v>4579</v>
      </c>
      <c r="B4584" s="6" t="str">
        <f>"00709252"</f>
        <v>00709252</v>
      </c>
    </row>
    <row r="4585" spans="1:2">
      <c r="A4585" s="4">
        <v>4580</v>
      </c>
      <c r="B4585" s="6" t="str">
        <f>"00709352"</f>
        <v>00709352</v>
      </c>
    </row>
    <row r="4586" spans="1:2">
      <c r="A4586" s="4">
        <v>4581</v>
      </c>
      <c r="B4586" s="6" t="str">
        <f>"00709442"</f>
        <v>00709442</v>
      </c>
    </row>
    <row r="4587" spans="1:2">
      <c r="A4587" s="4">
        <v>4582</v>
      </c>
      <c r="B4587" s="6" t="str">
        <f>"00709463"</f>
        <v>00709463</v>
      </c>
    </row>
    <row r="4588" spans="1:2">
      <c r="A4588" s="4">
        <v>4583</v>
      </c>
      <c r="B4588" s="6" t="str">
        <f>"00709545"</f>
        <v>00709545</v>
      </c>
    </row>
    <row r="4589" spans="1:2">
      <c r="A4589" s="4">
        <v>4584</v>
      </c>
      <c r="B4589" s="6" t="str">
        <f>"00709580"</f>
        <v>00709580</v>
      </c>
    </row>
    <row r="4590" spans="1:2">
      <c r="A4590" s="4">
        <v>4585</v>
      </c>
      <c r="B4590" s="6" t="str">
        <f>"00709752"</f>
        <v>00709752</v>
      </c>
    </row>
    <row r="4591" spans="1:2">
      <c r="A4591" s="4">
        <v>4586</v>
      </c>
      <c r="B4591" s="6" t="str">
        <f>"00709816"</f>
        <v>00709816</v>
      </c>
    </row>
    <row r="4592" spans="1:2">
      <c r="A4592" s="4">
        <v>4587</v>
      </c>
      <c r="B4592" s="6" t="str">
        <f>"00709892"</f>
        <v>00709892</v>
      </c>
    </row>
    <row r="4593" spans="1:2">
      <c r="A4593" s="4">
        <v>4588</v>
      </c>
      <c r="B4593" s="6" t="str">
        <f>"00709903"</f>
        <v>00709903</v>
      </c>
    </row>
    <row r="4594" spans="1:2">
      <c r="A4594" s="4">
        <v>4589</v>
      </c>
      <c r="B4594" s="6" t="str">
        <f>"00709933"</f>
        <v>00709933</v>
      </c>
    </row>
    <row r="4595" spans="1:2">
      <c r="A4595" s="4">
        <v>4590</v>
      </c>
      <c r="B4595" s="6" t="str">
        <f>"00709942"</f>
        <v>00709942</v>
      </c>
    </row>
    <row r="4596" spans="1:2">
      <c r="A4596" s="4">
        <v>4591</v>
      </c>
      <c r="B4596" s="6" t="str">
        <f>"00709964"</f>
        <v>00709964</v>
      </c>
    </row>
    <row r="4597" spans="1:2">
      <c r="A4597" s="4">
        <v>4592</v>
      </c>
      <c r="B4597" s="6" t="str">
        <f>"00709975"</f>
        <v>00709975</v>
      </c>
    </row>
    <row r="4598" spans="1:2">
      <c r="A4598" s="4">
        <v>4593</v>
      </c>
      <c r="B4598" s="6" t="str">
        <f>"00710054"</f>
        <v>00710054</v>
      </c>
    </row>
    <row r="4599" spans="1:2">
      <c r="A4599" s="4">
        <v>4594</v>
      </c>
      <c r="B4599" s="6" t="str">
        <f>"00710151"</f>
        <v>00710151</v>
      </c>
    </row>
    <row r="4600" spans="1:2">
      <c r="A4600" s="4">
        <v>4595</v>
      </c>
      <c r="B4600" s="6" t="str">
        <f>"00710247"</f>
        <v>00710247</v>
      </c>
    </row>
    <row r="4601" spans="1:2">
      <c r="A4601" s="4">
        <v>4596</v>
      </c>
      <c r="B4601" s="6" t="str">
        <f>"00710263"</f>
        <v>00710263</v>
      </c>
    </row>
    <row r="4602" spans="1:2">
      <c r="A4602" s="4">
        <v>4597</v>
      </c>
      <c r="B4602" s="6" t="str">
        <f>"00710337"</f>
        <v>00710337</v>
      </c>
    </row>
    <row r="4603" spans="1:2">
      <c r="A4603" s="4">
        <v>4598</v>
      </c>
      <c r="B4603" s="6" t="str">
        <f>"00710552"</f>
        <v>00710552</v>
      </c>
    </row>
    <row r="4604" spans="1:2">
      <c r="A4604" s="4">
        <v>4599</v>
      </c>
      <c r="B4604" s="6" t="str">
        <f>"00710561"</f>
        <v>00710561</v>
      </c>
    </row>
    <row r="4605" spans="1:2">
      <c r="A4605" s="4">
        <v>4600</v>
      </c>
      <c r="B4605" s="6" t="str">
        <f>"00710627"</f>
        <v>00710627</v>
      </c>
    </row>
    <row r="4606" spans="1:2">
      <c r="A4606" s="4">
        <v>4601</v>
      </c>
      <c r="B4606" s="6" t="str">
        <f>"00710795"</f>
        <v>00710795</v>
      </c>
    </row>
    <row r="4607" spans="1:2">
      <c r="A4607" s="4">
        <v>4602</v>
      </c>
      <c r="B4607" s="6" t="str">
        <f>"00710875"</f>
        <v>00710875</v>
      </c>
    </row>
    <row r="4608" spans="1:2">
      <c r="A4608" s="4">
        <v>4603</v>
      </c>
      <c r="B4608" s="6" t="str">
        <f>"00710893"</f>
        <v>00710893</v>
      </c>
    </row>
    <row r="4609" spans="1:2">
      <c r="A4609" s="4">
        <v>4604</v>
      </c>
      <c r="B4609" s="6" t="str">
        <f>"00710923"</f>
        <v>00710923</v>
      </c>
    </row>
    <row r="4610" spans="1:2">
      <c r="A4610" s="4">
        <v>4605</v>
      </c>
      <c r="B4610" s="6" t="str">
        <f>"00710925"</f>
        <v>00710925</v>
      </c>
    </row>
    <row r="4611" spans="1:2">
      <c r="A4611" s="4">
        <v>4606</v>
      </c>
      <c r="B4611" s="6" t="str">
        <f>"00711275"</f>
        <v>00711275</v>
      </c>
    </row>
    <row r="4612" spans="1:2">
      <c r="A4612" s="4">
        <v>4607</v>
      </c>
      <c r="B4612" s="6" t="str">
        <f>"00711437"</f>
        <v>00711437</v>
      </c>
    </row>
    <row r="4613" spans="1:2">
      <c r="A4613" s="4">
        <v>4608</v>
      </c>
      <c r="B4613" s="6" t="str">
        <f>"00711448"</f>
        <v>00711448</v>
      </c>
    </row>
    <row r="4614" spans="1:2">
      <c r="A4614" s="4">
        <v>4609</v>
      </c>
      <c r="B4614" s="6" t="str">
        <f>"00711509"</f>
        <v>00711509</v>
      </c>
    </row>
    <row r="4615" spans="1:2">
      <c r="A4615" s="4">
        <v>4610</v>
      </c>
      <c r="B4615" s="6" t="str">
        <f>"00711524"</f>
        <v>00711524</v>
      </c>
    </row>
    <row r="4616" spans="1:2">
      <c r="A4616" s="4">
        <v>4611</v>
      </c>
      <c r="B4616" s="6" t="str">
        <f>"00711530"</f>
        <v>00711530</v>
      </c>
    </row>
    <row r="4617" spans="1:2">
      <c r="A4617" s="4">
        <v>4612</v>
      </c>
      <c r="B4617" s="6" t="str">
        <f>"00711536"</f>
        <v>00711536</v>
      </c>
    </row>
    <row r="4618" spans="1:2">
      <c r="A4618" s="4">
        <v>4613</v>
      </c>
      <c r="B4618" s="6" t="str">
        <f>"00711559"</f>
        <v>00711559</v>
      </c>
    </row>
    <row r="4619" spans="1:2">
      <c r="A4619" s="4">
        <v>4614</v>
      </c>
      <c r="B4619" s="6" t="str">
        <f>"00711591"</f>
        <v>00711591</v>
      </c>
    </row>
    <row r="4620" spans="1:2">
      <c r="A4620" s="4">
        <v>4615</v>
      </c>
      <c r="B4620" s="6" t="str">
        <f>"00711711"</f>
        <v>00711711</v>
      </c>
    </row>
    <row r="4621" spans="1:2">
      <c r="A4621" s="4">
        <v>4616</v>
      </c>
      <c r="B4621" s="6" t="str">
        <f>"00711761"</f>
        <v>00711761</v>
      </c>
    </row>
    <row r="4622" spans="1:2">
      <c r="A4622" s="4">
        <v>4617</v>
      </c>
      <c r="B4622" s="6" t="str">
        <f>"00711813"</f>
        <v>00711813</v>
      </c>
    </row>
    <row r="4623" spans="1:2">
      <c r="A4623" s="4">
        <v>4618</v>
      </c>
      <c r="B4623" s="6" t="str">
        <f>"00711888"</f>
        <v>00711888</v>
      </c>
    </row>
    <row r="4624" spans="1:2">
      <c r="A4624" s="4">
        <v>4619</v>
      </c>
      <c r="B4624" s="6" t="str">
        <f>"00711895"</f>
        <v>00711895</v>
      </c>
    </row>
    <row r="4625" spans="1:2">
      <c r="A4625" s="4">
        <v>4620</v>
      </c>
      <c r="B4625" s="6" t="str">
        <f>"00711900"</f>
        <v>00711900</v>
      </c>
    </row>
    <row r="4626" spans="1:2">
      <c r="A4626" s="4">
        <v>4621</v>
      </c>
      <c r="B4626" s="6" t="str">
        <f>"00711905"</f>
        <v>00711905</v>
      </c>
    </row>
    <row r="4627" spans="1:2">
      <c r="A4627" s="4">
        <v>4622</v>
      </c>
      <c r="B4627" s="6" t="str">
        <f>"00711910"</f>
        <v>00711910</v>
      </c>
    </row>
    <row r="4628" spans="1:2">
      <c r="A4628" s="4">
        <v>4623</v>
      </c>
      <c r="B4628" s="6" t="str">
        <f>"00711911"</f>
        <v>00711911</v>
      </c>
    </row>
    <row r="4629" spans="1:2">
      <c r="A4629" s="4">
        <v>4624</v>
      </c>
      <c r="B4629" s="6" t="str">
        <f>"00711915"</f>
        <v>00711915</v>
      </c>
    </row>
    <row r="4630" spans="1:2">
      <c r="A4630" s="4">
        <v>4625</v>
      </c>
      <c r="B4630" s="6" t="str">
        <f>"00711937"</f>
        <v>00711937</v>
      </c>
    </row>
    <row r="4631" spans="1:2">
      <c r="A4631" s="4">
        <v>4626</v>
      </c>
      <c r="B4631" s="6" t="str">
        <f>"00711994"</f>
        <v>00711994</v>
      </c>
    </row>
    <row r="4632" spans="1:2">
      <c r="A4632" s="4">
        <v>4627</v>
      </c>
      <c r="B4632" s="6" t="str">
        <f>"00712112"</f>
        <v>00712112</v>
      </c>
    </row>
    <row r="4633" spans="1:2">
      <c r="A4633" s="4">
        <v>4628</v>
      </c>
      <c r="B4633" s="6" t="str">
        <f>"00712129"</f>
        <v>00712129</v>
      </c>
    </row>
    <row r="4634" spans="1:2">
      <c r="A4634" s="4">
        <v>4629</v>
      </c>
      <c r="B4634" s="6" t="str">
        <f>"00712174"</f>
        <v>00712174</v>
      </c>
    </row>
    <row r="4635" spans="1:2">
      <c r="A4635" s="4">
        <v>4630</v>
      </c>
      <c r="B4635" s="6" t="str">
        <f>"00712197"</f>
        <v>00712197</v>
      </c>
    </row>
    <row r="4636" spans="1:2">
      <c r="A4636" s="4">
        <v>4631</v>
      </c>
      <c r="B4636" s="6" t="str">
        <f>"00712208"</f>
        <v>00712208</v>
      </c>
    </row>
    <row r="4637" spans="1:2">
      <c r="A4637" s="4">
        <v>4632</v>
      </c>
      <c r="B4637" s="6" t="str">
        <f>"00712253"</f>
        <v>00712253</v>
      </c>
    </row>
    <row r="4638" spans="1:2">
      <c r="A4638" s="4">
        <v>4633</v>
      </c>
      <c r="B4638" s="6" t="str">
        <f>"00712308"</f>
        <v>00712308</v>
      </c>
    </row>
    <row r="4639" spans="1:2">
      <c r="A4639" s="4">
        <v>4634</v>
      </c>
      <c r="B4639" s="6" t="str">
        <f>"00712535"</f>
        <v>00712535</v>
      </c>
    </row>
    <row r="4640" spans="1:2">
      <c r="A4640" s="4">
        <v>4635</v>
      </c>
      <c r="B4640" s="6" t="str">
        <f>"00712562"</f>
        <v>00712562</v>
      </c>
    </row>
    <row r="4641" spans="1:2">
      <c r="A4641" s="4">
        <v>4636</v>
      </c>
      <c r="B4641" s="6" t="str">
        <f>"00712612"</f>
        <v>00712612</v>
      </c>
    </row>
    <row r="4642" spans="1:2">
      <c r="A4642" s="4">
        <v>4637</v>
      </c>
      <c r="B4642" s="6" t="str">
        <f>"00712742"</f>
        <v>00712742</v>
      </c>
    </row>
    <row r="4643" spans="1:2">
      <c r="A4643" s="4">
        <v>4638</v>
      </c>
      <c r="B4643" s="6" t="str">
        <f>"00712817"</f>
        <v>00712817</v>
      </c>
    </row>
    <row r="4644" spans="1:2">
      <c r="A4644" s="4">
        <v>4639</v>
      </c>
      <c r="B4644" s="6" t="str">
        <f>"00712819"</f>
        <v>00712819</v>
      </c>
    </row>
    <row r="4645" spans="1:2">
      <c r="A4645" s="4">
        <v>4640</v>
      </c>
      <c r="B4645" s="6" t="str">
        <f>"00712944"</f>
        <v>00712944</v>
      </c>
    </row>
    <row r="4646" spans="1:2">
      <c r="A4646" s="4">
        <v>4641</v>
      </c>
      <c r="B4646" s="6" t="str">
        <f>"00712974"</f>
        <v>00712974</v>
      </c>
    </row>
    <row r="4647" spans="1:2">
      <c r="A4647" s="4">
        <v>4642</v>
      </c>
      <c r="B4647" s="6" t="str">
        <f>"00712977"</f>
        <v>00712977</v>
      </c>
    </row>
    <row r="4648" spans="1:2">
      <c r="A4648" s="4">
        <v>4643</v>
      </c>
      <c r="B4648" s="6" t="str">
        <f>"00713231"</f>
        <v>00713231</v>
      </c>
    </row>
    <row r="4649" spans="1:2">
      <c r="A4649" s="4">
        <v>4644</v>
      </c>
      <c r="B4649" s="6" t="str">
        <f>"00713234"</f>
        <v>00713234</v>
      </c>
    </row>
    <row r="4650" spans="1:2">
      <c r="A4650" s="4">
        <v>4645</v>
      </c>
      <c r="B4650" s="6" t="str">
        <f>"00713865"</f>
        <v>00713865</v>
      </c>
    </row>
    <row r="4651" spans="1:2">
      <c r="A4651" s="4">
        <v>4646</v>
      </c>
      <c r="B4651" s="6" t="str">
        <f>"00714027"</f>
        <v>00714027</v>
      </c>
    </row>
    <row r="4652" spans="1:2">
      <c r="A4652" s="4">
        <v>4647</v>
      </c>
      <c r="B4652" s="6" t="str">
        <f>"00714048"</f>
        <v>00714048</v>
      </c>
    </row>
    <row r="4653" spans="1:2">
      <c r="A4653" s="4">
        <v>4648</v>
      </c>
      <c r="B4653" s="6" t="str">
        <f>"00714280"</f>
        <v>00714280</v>
      </c>
    </row>
    <row r="4654" spans="1:2">
      <c r="A4654" s="4">
        <v>4649</v>
      </c>
      <c r="B4654" s="6" t="str">
        <f>"00714600"</f>
        <v>00714600</v>
      </c>
    </row>
    <row r="4655" spans="1:2">
      <c r="A4655" s="4">
        <v>4650</v>
      </c>
      <c r="B4655" s="6" t="str">
        <f>"00714757"</f>
        <v>00714757</v>
      </c>
    </row>
    <row r="4656" spans="1:2">
      <c r="A4656" s="4">
        <v>4651</v>
      </c>
      <c r="B4656" s="6" t="str">
        <f>"00715090"</f>
        <v>00715090</v>
      </c>
    </row>
    <row r="4657" spans="1:2">
      <c r="A4657" s="4">
        <v>4652</v>
      </c>
      <c r="B4657" s="6" t="str">
        <f>"00715101"</f>
        <v>00715101</v>
      </c>
    </row>
    <row r="4658" spans="1:2">
      <c r="A4658" s="4">
        <v>4653</v>
      </c>
      <c r="B4658" s="6" t="str">
        <f>"00715387"</f>
        <v>00715387</v>
      </c>
    </row>
    <row r="4659" spans="1:2">
      <c r="A4659" s="4">
        <v>4654</v>
      </c>
      <c r="B4659" s="6" t="str">
        <f>"00715413"</f>
        <v>00715413</v>
      </c>
    </row>
    <row r="4660" spans="1:2">
      <c r="A4660" s="4">
        <v>4655</v>
      </c>
      <c r="B4660" s="6" t="str">
        <f>"00715488"</f>
        <v>00715488</v>
      </c>
    </row>
    <row r="4661" spans="1:2">
      <c r="A4661" s="4">
        <v>4656</v>
      </c>
      <c r="B4661" s="6" t="str">
        <f>"00715686"</f>
        <v>00715686</v>
      </c>
    </row>
    <row r="4662" spans="1:2">
      <c r="A4662" s="4">
        <v>4657</v>
      </c>
      <c r="B4662" s="6" t="str">
        <f>"00715701"</f>
        <v>00715701</v>
      </c>
    </row>
    <row r="4663" spans="1:2">
      <c r="A4663" s="4">
        <v>4658</v>
      </c>
      <c r="B4663" s="6" t="str">
        <f>"00715726"</f>
        <v>00715726</v>
      </c>
    </row>
    <row r="4664" spans="1:2">
      <c r="A4664" s="4">
        <v>4659</v>
      </c>
      <c r="B4664" s="6" t="str">
        <f>"00715952"</f>
        <v>00715952</v>
      </c>
    </row>
    <row r="4665" spans="1:2">
      <c r="A4665" s="4">
        <v>4660</v>
      </c>
      <c r="B4665" s="6" t="str">
        <f>"00716680"</f>
        <v>00716680</v>
      </c>
    </row>
    <row r="4666" spans="1:2">
      <c r="A4666" s="4">
        <v>4661</v>
      </c>
      <c r="B4666" s="6" t="str">
        <f>"00716904"</f>
        <v>00716904</v>
      </c>
    </row>
    <row r="4667" spans="1:2">
      <c r="A4667" s="4">
        <v>4662</v>
      </c>
      <c r="B4667" s="6" t="str">
        <f>"00717112"</f>
        <v>00717112</v>
      </c>
    </row>
    <row r="4668" spans="1:2">
      <c r="A4668" s="4">
        <v>4663</v>
      </c>
      <c r="B4668" s="6" t="str">
        <f>"00717279"</f>
        <v>00717279</v>
      </c>
    </row>
    <row r="4669" spans="1:2">
      <c r="A4669" s="4">
        <v>4664</v>
      </c>
      <c r="B4669" s="6" t="str">
        <f>"00717412"</f>
        <v>00717412</v>
      </c>
    </row>
    <row r="4670" spans="1:2">
      <c r="A4670" s="4">
        <v>4665</v>
      </c>
      <c r="B4670" s="6" t="str">
        <f>"00717509"</f>
        <v>00717509</v>
      </c>
    </row>
    <row r="4671" spans="1:2">
      <c r="A4671" s="4">
        <v>4666</v>
      </c>
      <c r="B4671" s="6" t="str">
        <f>"00717617"</f>
        <v>00717617</v>
      </c>
    </row>
    <row r="4672" spans="1:2">
      <c r="A4672" s="4">
        <v>4667</v>
      </c>
      <c r="B4672" s="6" t="str">
        <f>"00717648"</f>
        <v>00717648</v>
      </c>
    </row>
    <row r="4673" spans="1:2">
      <c r="A4673" s="4">
        <v>4668</v>
      </c>
      <c r="B4673" s="6" t="str">
        <f>"00717750"</f>
        <v>00717750</v>
      </c>
    </row>
    <row r="4674" spans="1:2">
      <c r="A4674" s="4">
        <v>4669</v>
      </c>
      <c r="B4674" s="6" t="str">
        <f>"00717874"</f>
        <v>00717874</v>
      </c>
    </row>
    <row r="4675" spans="1:2">
      <c r="A4675" s="4">
        <v>4670</v>
      </c>
      <c r="B4675" s="6" t="str">
        <f>"00717892"</f>
        <v>00717892</v>
      </c>
    </row>
    <row r="4676" spans="1:2">
      <c r="A4676" s="4">
        <v>4671</v>
      </c>
      <c r="B4676" s="6" t="str">
        <f>"00717903"</f>
        <v>00717903</v>
      </c>
    </row>
    <row r="4677" spans="1:2">
      <c r="A4677" s="4">
        <v>4672</v>
      </c>
      <c r="B4677" s="6" t="str">
        <f>"00717968"</f>
        <v>00717968</v>
      </c>
    </row>
    <row r="4678" spans="1:2">
      <c r="A4678" s="4">
        <v>4673</v>
      </c>
      <c r="B4678" s="6" t="str">
        <f>"00718014"</f>
        <v>00718014</v>
      </c>
    </row>
    <row r="4679" spans="1:2">
      <c r="A4679" s="4">
        <v>4674</v>
      </c>
      <c r="B4679" s="6" t="str">
        <f>"00718025"</f>
        <v>00718025</v>
      </c>
    </row>
    <row r="4680" spans="1:2">
      <c r="A4680" s="4">
        <v>4675</v>
      </c>
      <c r="B4680" s="6" t="str">
        <f>"00718092"</f>
        <v>00718092</v>
      </c>
    </row>
    <row r="4681" spans="1:2">
      <c r="A4681" s="4">
        <v>4676</v>
      </c>
      <c r="B4681" s="6" t="str">
        <f>"00718107"</f>
        <v>00718107</v>
      </c>
    </row>
    <row r="4682" spans="1:2">
      <c r="A4682" s="4">
        <v>4677</v>
      </c>
      <c r="B4682" s="6" t="str">
        <f>"00718134"</f>
        <v>00718134</v>
      </c>
    </row>
    <row r="4683" spans="1:2">
      <c r="A4683" s="4">
        <v>4678</v>
      </c>
      <c r="B4683" s="6" t="str">
        <f>"00718169"</f>
        <v>00718169</v>
      </c>
    </row>
    <row r="4684" spans="1:2">
      <c r="A4684" s="4">
        <v>4679</v>
      </c>
      <c r="B4684" s="6" t="str">
        <f>"00718185"</f>
        <v>00718185</v>
      </c>
    </row>
    <row r="4685" spans="1:2">
      <c r="A4685" s="4">
        <v>4680</v>
      </c>
      <c r="B4685" s="6" t="str">
        <f>"00718236"</f>
        <v>00718236</v>
      </c>
    </row>
    <row r="4686" spans="1:2">
      <c r="A4686" s="4">
        <v>4681</v>
      </c>
      <c r="B4686" s="6" t="str">
        <f>"00718256"</f>
        <v>00718256</v>
      </c>
    </row>
    <row r="4687" spans="1:2">
      <c r="A4687" s="4">
        <v>4682</v>
      </c>
      <c r="B4687" s="6" t="str">
        <f>"00718264"</f>
        <v>00718264</v>
      </c>
    </row>
    <row r="4688" spans="1:2">
      <c r="A4688" s="4">
        <v>4683</v>
      </c>
      <c r="B4688" s="6" t="str">
        <f>"00718299"</f>
        <v>00718299</v>
      </c>
    </row>
    <row r="4689" spans="1:2">
      <c r="A4689" s="4">
        <v>4684</v>
      </c>
      <c r="B4689" s="6" t="str">
        <f>"00718318"</f>
        <v>00718318</v>
      </c>
    </row>
    <row r="4690" spans="1:2">
      <c r="A4690" s="4">
        <v>4685</v>
      </c>
      <c r="B4690" s="6" t="str">
        <f>"00718327"</f>
        <v>00718327</v>
      </c>
    </row>
    <row r="4691" spans="1:2">
      <c r="A4691" s="4">
        <v>4686</v>
      </c>
      <c r="B4691" s="6" t="str">
        <f>"00718350"</f>
        <v>00718350</v>
      </c>
    </row>
    <row r="4692" spans="1:2">
      <c r="A4692" s="4">
        <v>4687</v>
      </c>
      <c r="B4692" s="6" t="str">
        <f>"00718428"</f>
        <v>00718428</v>
      </c>
    </row>
    <row r="4693" spans="1:2">
      <c r="A4693" s="4">
        <v>4688</v>
      </c>
      <c r="B4693" s="6" t="str">
        <f>"00718626"</f>
        <v>00718626</v>
      </c>
    </row>
    <row r="4694" spans="1:2">
      <c r="A4694" s="4">
        <v>4689</v>
      </c>
      <c r="B4694" s="6" t="str">
        <f>"00718633"</f>
        <v>00718633</v>
      </c>
    </row>
    <row r="4695" spans="1:2">
      <c r="A4695" s="4">
        <v>4690</v>
      </c>
      <c r="B4695" s="6" t="str">
        <f>"00718642"</f>
        <v>00718642</v>
      </c>
    </row>
    <row r="4696" spans="1:2">
      <c r="A4696" s="4">
        <v>4691</v>
      </c>
      <c r="B4696" s="6" t="str">
        <f>"00718735"</f>
        <v>00718735</v>
      </c>
    </row>
    <row r="4697" spans="1:2">
      <c r="A4697" s="4">
        <v>4692</v>
      </c>
      <c r="B4697" s="6" t="str">
        <f>"00718761"</f>
        <v>00718761</v>
      </c>
    </row>
    <row r="4698" spans="1:2">
      <c r="A4698" s="4">
        <v>4693</v>
      </c>
      <c r="B4698" s="6" t="str">
        <f>"00718904"</f>
        <v>00718904</v>
      </c>
    </row>
    <row r="4699" spans="1:2">
      <c r="A4699" s="4">
        <v>4694</v>
      </c>
      <c r="B4699" s="6" t="str">
        <f>"00718910"</f>
        <v>00718910</v>
      </c>
    </row>
    <row r="4700" spans="1:2">
      <c r="A4700" s="4">
        <v>4695</v>
      </c>
      <c r="B4700" s="6" t="str">
        <f>"00718938"</f>
        <v>00718938</v>
      </c>
    </row>
    <row r="4701" spans="1:2">
      <c r="A4701" s="4">
        <v>4696</v>
      </c>
      <c r="B4701" s="6" t="str">
        <f>"00718957"</f>
        <v>00718957</v>
      </c>
    </row>
    <row r="4702" spans="1:2">
      <c r="A4702" s="4">
        <v>4697</v>
      </c>
      <c r="B4702" s="6" t="str">
        <f>"00719089"</f>
        <v>00719089</v>
      </c>
    </row>
    <row r="4703" spans="1:2">
      <c r="A4703" s="4">
        <v>4698</v>
      </c>
      <c r="B4703" s="6" t="str">
        <f>"00719122"</f>
        <v>00719122</v>
      </c>
    </row>
    <row r="4704" spans="1:2">
      <c r="A4704" s="4">
        <v>4699</v>
      </c>
      <c r="B4704" s="6" t="str">
        <f>"00719154"</f>
        <v>00719154</v>
      </c>
    </row>
    <row r="4705" spans="1:2">
      <c r="A4705" s="4">
        <v>4700</v>
      </c>
      <c r="B4705" s="6" t="str">
        <f>"00719206"</f>
        <v>00719206</v>
      </c>
    </row>
    <row r="4706" spans="1:2">
      <c r="A4706" s="4">
        <v>4701</v>
      </c>
      <c r="B4706" s="6" t="str">
        <f>"00719242"</f>
        <v>00719242</v>
      </c>
    </row>
    <row r="4707" spans="1:2">
      <c r="A4707" s="4">
        <v>4702</v>
      </c>
      <c r="B4707" s="6" t="str">
        <f>"00719246"</f>
        <v>00719246</v>
      </c>
    </row>
    <row r="4708" spans="1:2">
      <c r="A4708" s="4">
        <v>4703</v>
      </c>
      <c r="B4708" s="6" t="str">
        <f>"00719315"</f>
        <v>00719315</v>
      </c>
    </row>
    <row r="4709" spans="1:2">
      <c r="A4709" s="4">
        <v>4704</v>
      </c>
      <c r="B4709" s="6" t="str">
        <f>"00719331"</f>
        <v>00719331</v>
      </c>
    </row>
    <row r="4710" spans="1:2">
      <c r="A4710" s="4">
        <v>4705</v>
      </c>
      <c r="B4710" s="6" t="str">
        <f>"00719400"</f>
        <v>00719400</v>
      </c>
    </row>
    <row r="4711" spans="1:2">
      <c r="A4711" s="4">
        <v>4706</v>
      </c>
      <c r="B4711" s="6" t="str">
        <f>"00719453"</f>
        <v>00719453</v>
      </c>
    </row>
    <row r="4712" spans="1:2">
      <c r="A4712" s="4">
        <v>4707</v>
      </c>
      <c r="B4712" s="6" t="str">
        <f>"00719456"</f>
        <v>00719456</v>
      </c>
    </row>
    <row r="4713" spans="1:2">
      <c r="A4713" s="4">
        <v>4708</v>
      </c>
      <c r="B4713" s="6" t="str">
        <f>"00719473"</f>
        <v>00719473</v>
      </c>
    </row>
    <row r="4714" spans="1:2">
      <c r="A4714" s="4">
        <v>4709</v>
      </c>
      <c r="B4714" s="6" t="str">
        <f>"00719500"</f>
        <v>00719500</v>
      </c>
    </row>
    <row r="4715" spans="1:2">
      <c r="A4715" s="4">
        <v>4710</v>
      </c>
      <c r="B4715" s="6" t="str">
        <f>"00719518"</f>
        <v>00719518</v>
      </c>
    </row>
    <row r="4716" spans="1:2">
      <c r="A4716" s="4">
        <v>4711</v>
      </c>
      <c r="B4716" s="6" t="str">
        <f>"00719669"</f>
        <v>00719669</v>
      </c>
    </row>
    <row r="4717" spans="1:2">
      <c r="A4717" s="4">
        <v>4712</v>
      </c>
      <c r="B4717" s="6" t="str">
        <f>"00719679"</f>
        <v>00719679</v>
      </c>
    </row>
    <row r="4718" spans="1:2">
      <c r="A4718" s="4">
        <v>4713</v>
      </c>
      <c r="B4718" s="6" t="str">
        <f>"00719727"</f>
        <v>00719727</v>
      </c>
    </row>
    <row r="4719" spans="1:2">
      <c r="A4719" s="4">
        <v>4714</v>
      </c>
      <c r="B4719" s="6" t="str">
        <f>"00719733"</f>
        <v>00719733</v>
      </c>
    </row>
    <row r="4720" spans="1:2">
      <c r="A4720" s="4">
        <v>4715</v>
      </c>
      <c r="B4720" s="6" t="str">
        <f>"00719749"</f>
        <v>00719749</v>
      </c>
    </row>
    <row r="4721" spans="1:2">
      <c r="A4721" s="4">
        <v>4716</v>
      </c>
      <c r="B4721" s="6" t="str">
        <f>"00719764"</f>
        <v>00719764</v>
      </c>
    </row>
    <row r="4722" spans="1:2">
      <c r="A4722" s="4">
        <v>4717</v>
      </c>
      <c r="B4722" s="6" t="str">
        <f>"00719813"</f>
        <v>00719813</v>
      </c>
    </row>
    <row r="4723" spans="1:2">
      <c r="A4723" s="4">
        <v>4718</v>
      </c>
      <c r="B4723" s="6" t="str">
        <f>"00719829"</f>
        <v>00719829</v>
      </c>
    </row>
    <row r="4724" spans="1:2">
      <c r="A4724" s="4">
        <v>4719</v>
      </c>
      <c r="B4724" s="6" t="str">
        <f>"00719857"</f>
        <v>00719857</v>
      </c>
    </row>
    <row r="4725" spans="1:2">
      <c r="A4725" s="4">
        <v>4720</v>
      </c>
      <c r="B4725" s="6" t="str">
        <f>"00719903"</f>
        <v>00719903</v>
      </c>
    </row>
    <row r="4726" spans="1:2">
      <c r="A4726" s="4">
        <v>4721</v>
      </c>
      <c r="B4726" s="6" t="str">
        <f>"00719917"</f>
        <v>00719917</v>
      </c>
    </row>
    <row r="4727" spans="1:2">
      <c r="A4727" s="4">
        <v>4722</v>
      </c>
      <c r="B4727" s="6" t="str">
        <f>"00719987"</f>
        <v>00719987</v>
      </c>
    </row>
    <row r="4728" spans="1:2">
      <c r="A4728" s="4">
        <v>4723</v>
      </c>
      <c r="B4728" s="6" t="str">
        <f>"00720110"</f>
        <v>00720110</v>
      </c>
    </row>
    <row r="4729" spans="1:2">
      <c r="A4729" s="4">
        <v>4724</v>
      </c>
      <c r="B4729" s="6" t="str">
        <f>"00720230"</f>
        <v>00720230</v>
      </c>
    </row>
    <row r="4730" spans="1:2">
      <c r="A4730" s="4">
        <v>4725</v>
      </c>
      <c r="B4730" s="6" t="str">
        <f>"00720343"</f>
        <v>00720343</v>
      </c>
    </row>
    <row r="4731" spans="1:2">
      <c r="A4731" s="4">
        <v>4726</v>
      </c>
      <c r="B4731" s="6" t="str">
        <f>"00720388"</f>
        <v>00720388</v>
      </c>
    </row>
    <row r="4732" spans="1:2">
      <c r="A4732" s="4">
        <v>4727</v>
      </c>
      <c r="B4732" s="6" t="str">
        <f>"00720396"</f>
        <v>00720396</v>
      </c>
    </row>
    <row r="4733" spans="1:2">
      <c r="A4733" s="4">
        <v>4728</v>
      </c>
      <c r="B4733" s="6" t="str">
        <f>"00720424"</f>
        <v>00720424</v>
      </c>
    </row>
    <row r="4734" spans="1:2">
      <c r="A4734" s="4">
        <v>4729</v>
      </c>
      <c r="B4734" s="6" t="str">
        <f>"00720475"</f>
        <v>00720475</v>
      </c>
    </row>
    <row r="4735" spans="1:2">
      <c r="A4735" s="4">
        <v>4730</v>
      </c>
      <c r="B4735" s="6" t="str">
        <f>"00720571"</f>
        <v>00720571</v>
      </c>
    </row>
    <row r="4736" spans="1:2">
      <c r="A4736" s="4">
        <v>4731</v>
      </c>
      <c r="B4736" s="6" t="str">
        <f>"00720591"</f>
        <v>00720591</v>
      </c>
    </row>
    <row r="4737" spans="1:2">
      <c r="A4737" s="4">
        <v>4732</v>
      </c>
      <c r="B4737" s="6" t="str">
        <f>"00720648"</f>
        <v>00720648</v>
      </c>
    </row>
    <row r="4738" spans="1:2">
      <c r="A4738" s="4">
        <v>4733</v>
      </c>
      <c r="B4738" s="6" t="str">
        <f>"00720685"</f>
        <v>00720685</v>
      </c>
    </row>
    <row r="4739" spans="1:2">
      <c r="A4739" s="4">
        <v>4734</v>
      </c>
      <c r="B4739" s="6" t="str">
        <f>"00720772"</f>
        <v>00720772</v>
      </c>
    </row>
    <row r="4740" spans="1:2">
      <c r="A4740" s="4">
        <v>4735</v>
      </c>
      <c r="B4740" s="6" t="str">
        <f>"00720779"</f>
        <v>00720779</v>
      </c>
    </row>
    <row r="4741" spans="1:2">
      <c r="A4741" s="4">
        <v>4736</v>
      </c>
      <c r="B4741" s="6" t="str">
        <f>"00720781"</f>
        <v>00720781</v>
      </c>
    </row>
    <row r="4742" spans="1:2">
      <c r="A4742" s="4">
        <v>4737</v>
      </c>
      <c r="B4742" s="6" t="str">
        <f>"00720875"</f>
        <v>00720875</v>
      </c>
    </row>
    <row r="4743" spans="1:2">
      <c r="A4743" s="4">
        <v>4738</v>
      </c>
      <c r="B4743" s="6" t="str">
        <f>"00720943"</f>
        <v>00720943</v>
      </c>
    </row>
    <row r="4744" spans="1:2">
      <c r="A4744" s="4">
        <v>4739</v>
      </c>
      <c r="B4744" s="6" t="str">
        <f>"00720957"</f>
        <v>00720957</v>
      </c>
    </row>
    <row r="4745" spans="1:2">
      <c r="A4745" s="4">
        <v>4740</v>
      </c>
      <c r="B4745" s="6" t="str">
        <f>"00721001"</f>
        <v>00721001</v>
      </c>
    </row>
    <row r="4746" spans="1:2">
      <c r="A4746" s="4">
        <v>4741</v>
      </c>
      <c r="B4746" s="6" t="str">
        <f>"00721003"</f>
        <v>00721003</v>
      </c>
    </row>
    <row r="4747" spans="1:2">
      <c r="A4747" s="4">
        <v>4742</v>
      </c>
      <c r="B4747" s="6" t="str">
        <f>"00721026"</f>
        <v>00721026</v>
      </c>
    </row>
    <row r="4748" spans="1:2">
      <c r="A4748" s="4">
        <v>4743</v>
      </c>
      <c r="B4748" s="6" t="str">
        <f>"00721033"</f>
        <v>00721033</v>
      </c>
    </row>
    <row r="4749" spans="1:2">
      <c r="A4749" s="4">
        <v>4744</v>
      </c>
      <c r="B4749" s="6" t="str">
        <f>"00721039"</f>
        <v>00721039</v>
      </c>
    </row>
    <row r="4750" spans="1:2">
      <c r="A4750" s="4">
        <v>4745</v>
      </c>
      <c r="B4750" s="6" t="str">
        <f>"00721148"</f>
        <v>00721148</v>
      </c>
    </row>
    <row r="4751" spans="1:2">
      <c r="A4751" s="4">
        <v>4746</v>
      </c>
      <c r="B4751" s="6" t="str">
        <f>"00721154"</f>
        <v>00721154</v>
      </c>
    </row>
    <row r="4752" spans="1:2">
      <c r="A4752" s="4">
        <v>4747</v>
      </c>
      <c r="B4752" s="6" t="str">
        <f>"00721164"</f>
        <v>00721164</v>
      </c>
    </row>
    <row r="4753" spans="1:2">
      <c r="A4753" s="4">
        <v>4748</v>
      </c>
      <c r="B4753" s="6" t="str">
        <f>"00721168"</f>
        <v>00721168</v>
      </c>
    </row>
    <row r="4754" spans="1:2">
      <c r="A4754" s="4">
        <v>4749</v>
      </c>
      <c r="B4754" s="6" t="str">
        <f>"00721177"</f>
        <v>00721177</v>
      </c>
    </row>
    <row r="4755" spans="1:2">
      <c r="A4755" s="4">
        <v>4750</v>
      </c>
      <c r="B4755" s="6" t="str">
        <f>"00721222"</f>
        <v>00721222</v>
      </c>
    </row>
    <row r="4756" spans="1:2">
      <c r="A4756" s="4">
        <v>4751</v>
      </c>
      <c r="B4756" s="6" t="str">
        <f>"00721310"</f>
        <v>00721310</v>
      </c>
    </row>
    <row r="4757" spans="1:2">
      <c r="A4757" s="4">
        <v>4752</v>
      </c>
      <c r="B4757" s="6" t="str">
        <f>"00721364"</f>
        <v>00721364</v>
      </c>
    </row>
    <row r="4758" spans="1:2">
      <c r="A4758" s="4">
        <v>4753</v>
      </c>
      <c r="B4758" s="6" t="str">
        <f>"00721513"</f>
        <v>00721513</v>
      </c>
    </row>
    <row r="4759" spans="1:2">
      <c r="A4759" s="4">
        <v>4754</v>
      </c>
      <c r="B4759" s="6" t="str">
        <f>"00721630"</f>
        <v>00721630</v>
      </c>
    </row>
    <row r="4760" spans="1:2">
      <c r="A4760" s="4">
        <v>4755</v>
      </c>
      <c r="B4760" s="6" t="str">
        <f>"00721754"</f>
        <v>00721754</v>
      </c>
    </row>
    <row r="4761" spans="1:2">
      <c r="A4761" s="4">
        <v>4756</v>
      </c>
      <c r="B4761" s="6" t="str">
        <f>"00721826"</f>
        <v>00721826</v>
      </c>
    </row>
    <row r="4762" spans="1:2">
      <c r="A4762" s="4">
        <v>4757</v>
      </c>
      <c r="B4762" s="6" t="str">
        <f>"00721884"</f>
        <v>00721884</v>
      </c>
    </row>
    <row r="4763" spans="1:2">
      <c r="A4763" s="4">
        <v>4758</v>
      </c>
      <c r="B4763" s="6" t="str">
        <f>"00721937"</f>
        <v>00721937</v>
      </c>
    </row>
    <row r="4764" spans="1:2">
      <c r="A4764" s="4">
        <v>4759</v>
      </c>
      <c r="B4764" s="6" t="str">
        <f>"00721952"</f>
        <v>00721952</v>
      </c>
    </row>
    <row r="4765" spans="1:2">
      <c r="A4765" s="4">
        <v>4760</v>
      </c>
      <c r="B4765" s="6" t="str">
        <f>"00722079"</f>
        <v>00722079</v>
      </c>
    </row>
    <row r="4766" spans="1:2">
      <c r="A4766" s="4">
        <v>4761</v>
      </c>
      <c r="B4766" s="6" t="str">
        <f>"00722200"</f>
        <v>00722200</v>
      </c>
    </row>
    <row r="4767" spans="1:2">
      <c r="A4767" s="4">
        <v>4762</v>
      </c>
      <c r="B4767" s="6" t="str">
        <f>"00722632"</f>
        <v>00722632</v>
      </c>
    </row>
    <row r="4768" spans="1:2">
      <c r="A4768" s="4">
        <v>4763</v>
      </c>
      <c r="B4768" s="6" t="str">
        <f>"00722637"</f>
        <v>00722637</v>
      </c>
    </row>
    <row r="4769" spans="1:2">
      <c r="A4769" s="4">
        <v>4764</v>
      </c>
      <c r="B4769" s="6" t="str">
        <f>"00722800"</f>
        <v>00722800</v>
      </c>
    </row>
    <row r="4770" spans="1:2">
      <c r="A4770" s="4">
        <v>4765</v>
      </c>
      <c r="B4770" s="6" t="str">
        <f>"00722803"</f>
        <v>00722803</v>
      </c>
    </row>
    <row r="4771" spans="1:2">
      <c r="A4771" s="4">
        <v>4766</v>
      </c>
      <c r="B4771" s="6" t="str">
        <f>"00722869"</f>
        <v>00722869</v>
      </c>
    </row>
    <row r="4772" spans="1:2">
      <c r="A4772" s="4">
        <v>4767</v>
      </c>
      <c r="B4772" s="6" t="str">
        <f>"00722896"</f>
        <v>00722896</v>
      </c>
    </row>
    <row r="4773" spans="1:2">
      <c r="A4773" s="4">
        <v>4768</v>
      </c>
      <c r="B4773" s="6" t="str">
        <f>"00723022"</f>
        <v>00723022</v>
      </c>
    </row>
    <row r="4774" spans="1:2">
      <c r="A4774" s="4">
        <v>4769</v>
      </c>
      <c r="B4774" s="6" t="str">
        <f>"00723035"</f>
        <v>00723035</v>
      </c>
    </row>
    <row r="4775" spans="1:2">
      <c r="A4775" s="4">
        <v>4770</v>
      </c>
      <c r="B4775" s="6" t="str">
        <f>"00723105"</f>
        <v>00723105</v>
      </c>
    </row>
    <row r="4776" spans="1:2">
      <c r="A4776" s="4">
        <v>4771</v>
      </c>
      <c r="B4776" s="6" t="str">
        <f>"00723181"</f>
        <v>00723181</v>
      </c>
    </row>
    <row r="4777" spans="1:2">
      <c r="A4777" s="4">
        <v>4772</v>
      </c>
      <c r="B4777" s="6" t="str">
        <f>"00723346"</f>
        <v>00723346</v>
      </c>
    </row>
    <row r="4778" spans="1:2">
      <c r="A4778" s="4">
        <v>4773</v>
      </c>
      <c r="B4778" s="6" t="str">
        <f>"00723348"</f>
        <v>00723348</v>
      </c>
    </row>
    <row r="4779" spans="1:2">
      <c r="A4779" s="4">
        <v>4774</v>
      </c>
      <c r="B4779" s="6" t="str">
        <f>"00723429"</f>
        <v>00723429</v>
      </c>
    </row>
    <row r="4780" spans="1:2">
      <c r="A4780" s="4">
        <v>4775</v>
      </c>
      <c r="B4780" s="6" t="str">
        <f>"00723450"</f>
        <v>00723450</v>
      </c>
    </row>
    <row r="4781" spans="1:2">
      <c r="A4781" s="4">
        <v>4776</v>
      </c>
      <c r="B4781" s="6" t="str">
        <f>"00723455"</f>
        <v>00723455</v>
      </c>
    </row>
    <row r="4782" spans="1:2">
      <c r="A4782" s="4">
        <v>4777</v>
      </c>
      <c r="B4782" s="6" t="str">
        <f>"00723480"</f>
        <v>00723480</v>
      </c>
    </row>
    <row r="4783" spans="1:2">
      <c r="A4783" s="4">
        <v>4778</v>
      </c>
      <c r="B4783" s="6" t="str">
        <f>"00723524"</f>
        <v>00723524</v>
      </c>
    </row>
    <row r="4784" spans="1:2">
      <c r="A4784" s="4">
        <v>4779</v>
      </c>
      <c r="B4784" s="6" t="str">
        <f>"00723536"</f>
        <v>00723536</v>
      </c>
    </row>
    <row r="4785" spans="1:2">
      <c r="A4785" s="4">
        <v>4780</v>
      </c>
      <c r="B4785" s="6" t="str">
        <f>"00723548"</f>
        <v>00723548</v>
      </c>
    </row>
    <row r="4786" spans="1:2">
      <c r="A4786" s="4">
        <v>4781</v>
      </c>
      <c r="B4786" s="6" t="str">
        <f>"00723700"</f>
        <v>00723700</v>
      </c>
    </row>
    <row r="4787" spans="1:2">
      <c r="A4787" s="4">
        <v>4782</v>
      </c>
      <c r="B4787" s="6" t="str">
        <f>"00723708"</f>
        <v>00723708</v>
      </c>
    </row>
    <row r="4788" spans="1:2">
      <c r="A4788" s="4">
        <v>4783</v>
      </c>
      <c r="B4788" s="6" t="str">
        <f>"00723743"</f>
        <v>00723743</v>
      </c>
    </row>
    <row r="4789" spans="1:2">
      <c r="A4789" s="4">
        <v>4784</v>
      </c>
      <c r="B4789" s="6" t="str">
        <f>"00723838"</f>
        <v>00723838</v>
      </c>
    </row>
    <row r="4790" spans="1:2">
      <c r="A4790" s="4">
        <v>4785</v>
      </c>
      <c r="B4790" s="6" t="str">
        <f>"00723895"</f>
        <v>00723895</v>
      </c>
    </row>
    <row r="4791" spans="1:2">
      <c r="A4791" s="4">
        <v>4786</v>
      </c>
      <c r="B4791" s="6" t="str">
        <f>"00723988"</f>
        <v>00723988</v>
      </c>
    </row>
    <row r="4792" spans="1:2">
      <c r="A4792" s="4">
        <v>4787</v>
      </c>
      <c r="B4792" s="6" t="str">
        <f>"00724040"</f>
        <v>00724040</v>
      </c>
    </row>
    <row r="4793" spans="1:2">
      <c r="A4793" s="4">
        <v>4788</v>
      </c>
      <c r="B4793" s="6" t="str">
        <f>"00724106"</f>
        <v>00724106</v>
      </c>
    </row>
    <row r="4794" spans="1:2">
      <c r="A4794" s="4">
        <v>4789</v>
      </c>
      <c r="B4794" s="6" t="str">
        <f>"00724153"</f>
        <v>00724153</v>
      </c>
    </row>
    <row r="4795" spans="1:2">
      <c r="A4795" s="4">
        <v>4790</v>
      </c>
      <c r="B4795" s="6" t="str">
        <f>"00724189"</f>
        <v>00724189</v>
      </c>
    </row>
    <row r="4796" spans="1:2">
      <c r="A4796" s="4">
        <v>4791</v>
      </c>
      <c r="B4796" s="6" t="str">
        <f>"00724194"</f>
        <v>00724194</v>
      </c>
    </row>
    <row r="4797" spans="1:2">
      <c r="A4797" s="4">
        <v>4792</v>
      </c>
      <c r="B4797" s="6" t="str">
        <f>"00724196"</f>
        <v>00724196</v>
      </c>
    </row>
    <row r="4798" spans="1:2">
      <c r="A4798" s="4">
        <v>4793</v>
      </c>
      <c r="B4798" s="6" t="str">
        <f>"00724207"</f>
        <v>00724207</v>
      </c>
    </row>
    <row r="4799" spans="1:2">
      <c r="A4799" s="4">
        <v>4794</v>
      </c>
      <c r="B4799" s="6" t="str">
        <f>"00724258"</f>
        <v>00724258</v>
      </c>
    </row>
    <row r="4800" spans="1:2">
      <c r="A4800" s="4">
        <v>4795</v>
      </c>
      <c r="B4800" s="6" t="str">
        <f>"00724264"</f>
        <v>00724264</v>
      </c>
    </row>
    <row r="4801" spans="1:2">
      <c r="A4801" s="4">
        <v>4796</v>
      </c>
      <c r="B4801" s="6" t="str">
        <f>"00724276"</f>
        <v>00724276</v>
      </c>
    </row>
    <row r="4802" spans="1:2">
      <c r="A4802" s="4">
        <v>4797</v>
      </c>
      <c r="B4802" s="6" t="str">
        <f>"00724294"</f>
        <v>00724294</v>
      </c>
    </row>
    <row r="4803" spans="1:2">
      <c r="A4803" s="4">
        <v>4798</v>
      </c>
      <c r="B4803" s="6" t="str">
        <f>"00724381"</f>
        <v>00724381</v>
      </c>
    </row>
    <row r="4804" spans="1:2">
      <c r="A4804" s="4">
        <v>4799</v>
      </c>
      <c r="B4804" s="6" t="str">
        <f>"00724429"</f>
        <v>00724429</v>
      </c>
    </row>
    <row r="4805" spans="1:2">
      <c r="A4805" s="4">
        <v>4800</v>
      </c>
      <c r="B4805" s="6" t="str">
        <f>"00724487"</f>
        <v>00724487</v>
      </c>
    </row>
    <row r="4806" spans="1:2">
      <c r="A4806" s="4">
        <v>4801</v>
      </c>
      <c r="B4806" s="6" t="str">
        <f>"00724490"</f>
        <v>00724490</v>
      </c>
    </row>
    <row r="4807" spans="1:2">
      <c r="A4807" s="4">
        <v>4802</v>
      </c>
      <c r="B4807" s="6" t="str">
        <f>"00724498"</f>
        <v>00724498</v>
      </c>
    </row>
    <row r="4808" spans="1:2">
      <c r="A4808" s="4">
        <v>4803</v>
      </c>
      <c r="B4808" s="6" t="str">
        <f>"00724506"</f>
        <v>00724506</v>
      </c>
    </row>
    <row r="4809" spans="1:2">
      <c r="A4809" s="4">
        <v>4804</v>
      </c>
      <c r="B4809" s="6" t="str">
        <f>"00724531"</f>
        <v>00724531</v>
      </c>
    </row>
    <row r="4810" spans="1:2">
      <c r="A4810" s="4">
        <v>4805</v>
      </c>
      <c r="B4810" s="6" t="str">
        <f>"00724644"</f>
        <v>00724644</v>
      </c>
    </row>
    <row r="4811" spans="1:2">
      <c r="A4811" s="4">
        <v>4806</v>
      </c>
      <c r="B4811" s="6" t="str">
        <f>"00724647"</f>
        <v>00724647</v>
      </c>
    </row>
    <row r="4812" spans="1:2">
      <c r="A4812" s="4">
        <v>4807</v>
      </c>
      <c r="B4812" s="6" t="str">
        <f>"00724700"</f>
        <v>00724700</v>
      </c>
    </row>
    <row r="4813" spans="1:2">
      <c r="A4813" s="4">
        <v>4808</v>
      </c>
      <c r="B4813" s="6" t="str">
        <f>"00724708"</f>
        <v>00724708</v>
      </c>
    </row>
    <row r="4814" spans="1:2">
      <c r="A4814" s="4">
        <v>4809</v>
      </c>
      <c r="B4814" s="6" t="str">
        <f>"00724752"</f>
        <v>00724752</v>
      </c>
    </row>
    <row r="4815" spans="1:2">
      <c r="A4815" s="4">
        <v>4810</v>
      </c>
      <c r="B4815" s="6" t="str">
        <f>"00724755"</f>
        <v>00724755</v>
      </c>
    </row>
    <row r="4816" spans="1:2">
      <c r="A4816" s="4">
        <v>4811</v>
      </c>
      <c r="B4816" s="6" t="str">
        <f>"00724838"</f>
        <v>00724838</v>
      </c>
    </row>
    <row r="4817" spans="1:2">
      <c r="A4817" s="4">
        <v>4812</v>
      </c>
      <c r="B4817" s="6" t="str">
        <f>"00724848"</f>
        <v>00724848</v>
      </c>
    </row>
    <row r="4818" spans="1:2">
      <c r="A4818" s="4">
        <v>4813</v>
      </c>
      <c r="B4818" s="6" t="str">
        <f>"00724881"</f>
        <v>00724881</v>
      </c>
    </row>
    <row r="4819" spans="1:2">
      <c r="A4819" s="4">
        <v>4814</v>
      </c>
      <c r="B4819" s="6" t="str">
        <f>"00724904"</f>
        <v>00724904</v>
      </c>
    </row>
    <row r="4820" spans="1:2">
      <c r="A4820" s="4">
        <v>4815</v>
      </c>
      <c r="B4820" s="6" t="str">
        <f>"00724950"</f>
        <v>00724950</v>
      </c>
    </row>
    <row r="4821" spans="1:2">
      <c r="A4821" s="4">
        <v>4816</v>
      </c>
      <c r="B4821" s="6" t="str">
        <f>"00725006"</f>
        <v>00725006</v>
      </c>
    </row>
    <row r="4822" spans="1:2">
      <c r="A4822" s="4">
        <v>4817</v>
      </c>
      <c r="B4822" s="6" t="str">
        <f>"00725022"</f>
        <v>00725022</v>
      </c>
    </row>
    <row r="4823" spans="1:2">
      <c r="A4823" s="4">
        <v>4818</v>
      </c>
      <c r="B4823" s="6" t="str">
        <f>"00725034"</f>
        <v>00725034</v>
      </c>
    </row>
    <row r="4824" spans="1:2">
      <c r="A4824" s="4">
        <v>4819</v>
      </c>
      <c r="B4824" s="6" t="str">
        <f>"00725039"</f>
        <v>00725039</v>
      </c>
    </row>
    <row r="4825" spans="1:2">
      <c r="A4825" s="4">
        <v>4820</v>
      </c>
      <c r="B4825" s="6" t="str">
        <f>"00725049"</f>
        <v>00725049</v>
      </c>
    </row>
    <row r="4826" spans="1:2">
      <c r="A4826" s="4">
        <v>4821</v>
      </c>
      <c r="B4826" s="6" t="str">
        <f>"00725113"</f>
        <v>00725113</v>
      </c>
    </row>
    <row r="4827" spans="1:2">
      <c r="A4827" s="4">
        <v>4822</v>
      </c>
      <c r="B4827" s="6" t="str">
        <f>"00725116"</f>
        <v>00725116</v>
      </c>
    </row>
    <row r="4828" spans="1:2">
      <c r="A4828" s="4">
        <v>4823</v>
      </c>
      <c r="B4828" s="6" t="str">
        <f>"00725129"</f>
        <v>00725129</v>
      </c>
    </row>
    <row r="4829" spans="1:2">
      <c r="A4829" s="4">
        <v>4824</v>
      </c>
      <c r="B4829" s="6" t="str">
        <f>"00725138"</f>
        <v>00725138</v>
      </c>
    </row>
    <row r="4830" spans="1:2">
      <c r="A4830" s="4">
        <v>4825</v>
      </c>
      <c r="B4830" s="6" t="str">
        <f>"00725145"</f>
        <v>00725145</v>
      </c>
    </row>
    <row r="4831" spans="1:2">
      <c r="A4831" s="4">
        <v>4826</v>
      </c>
      <c r="B4831" s="6" t="str">
        <f>"00725184"</f>
        <v>00725184</v>
      </c>
    </row>
    <row r="4832" spans="1:2">
      <c r="A4832" s="4">
        <v>4827</v>
      </c>
      <c r="B4832" s="6" t="str">
        <f>"00725241"</f>
        <v>00725241</v>
      </c>
    </row>
    <row r="4833" spans="1:2">
      <c r="A4833" s="4">
        <v>4828</v>
      </c>
      <c r="B4833" s="6" t="str">
        <f>"00725250"</f>
        <v>00725250</v>
      </c>
    </row>
    <row r="4834" spans="1:2">
      <c r="A4834" s="4">
        <v>4829</v>
      </c>
      <c r="B4834" s="6" t="str">
        <f>"00725257"</f>
        <v>00725257</v>
      </c>
    </row>
    <row r="4835" spans="1:2">
      <c r="A4835" s="4">
        <v>4830</v>
      </c>
      <c r="B4835" s="6" t="str">
        <f>"00725317"</f>
        <v>00725317</v>
      </c>
    </row>
    <row r="4836" spans="1:2">
      <c r="A4836" s="4">
        <v>4831</v>
      </c>
      <c r="B4836" s="6" t="str">
        <f>"00725320"</f>
        <v>00725320</v>
      </c>
    </row>
    <row r="4837" spans="1:2">
      <c r="A4837" s="4">
        <v>4832</v>
      </c>
      <c r="B4837" s="6" t="str">
        <f>"00725413"</f>
        <v>00725413</v>
      </c>
    </row>
    <row r="4838" spans="1:2">
      <c r="A4838" s="4">
        <v>4833</v>
      </c>
      <c r="B4838" s="6" t="str">
        <f>"00725441"</f>
        <v>00725441</v>
      </c>
    </row>
    <row r="4839" spans="1:2">
      <c r="A4839" s="4">
        <v>4834</v>
      </c>
      <c r="B4839" s="6" t="str">
        <f>"00725562"</f>
        <v>00725562</v>
      </c>
    </row>
    <row r="4840" spans="1:2">
      <c r="A4840" s="4">
        <v>4835</v>
      </c>
      <c r="B4840" s="6" t="str">
        <f>"00725596"</f>
        <v>00725596</v>
      </c>
    </row>
    <row r="4841" spans="1:2">
      <c r="A4841" s="4">
        <v>4836</v>
      </c>
      <c r="B4841" s="6" t="str">
        <f>"00725602"</f>
        <v>00725602</v>
      </c>
    </row>
    <row r="4842" spans="1:2">
      <c r="A4842" s="4">
        <v>4837</v>
      </c>
      <c r="B4842" s="6" t="str">
        <f>"00725619"</f>
        <v>00725619</v>
      </c>
    </row>
    <row r="4843" spans="1:2">
      <c r="A4843" s="4">
        <v>4838</v>
      </c>
      <c r="B4843" s="6" t="str">
        <f>"00725660"</f>
        <v>00725660</v>
      </c>
    </row>
    <row r="4844" spans="1:2">
      <c r="A4844" s="4">
        <v>4839</v>
      </c>
      <c r="B4844" s="6" t="str">
        <f>"00725696"</f>
        <v>00725696</v>
      </c>
    </row>
    <row r="4845" spans="1:2">
      <c r="A4845" s="4">
        <v>4840</v>
      </c>
      <c r="B4845" s="6" t="str">
        <f>"00725703"</f>
        <v>00725703</v>
      </c>
    </row>
    <row r="4846" spans="1:2">
      <c r="A4846" s="4">
        <v>4841</v>
      </c>
      <c r="B4846" s="6" t="str">
        <f>"00725716"</f>
        <v>00725716</v>
      </c>
    </row>
    <row r="4847" spans="1:2">
      <c r="A4847" s="4">
        <v>4842</v>
      </c>
      <c r="B4847" s="6" t="str">
        <f>"00725815"</f>
        <v>00725815</v>
      </c>
    </row>
    <row r="4848" spans="1:2">
      <c r="A4848" s="4">
        <v>4843</v>
      </c>
      <c r="B4848" s="6" t="str">
        <f>"00725855"</f>
        <v>00725855</v>
      </c>
    </row>
    <row r="4849" spans="1:2">
      <c r="A4849" s="4">
        <v>4844</v>
      </c>
      <c r="B4849" s="6" t="str">
        <f>"00725865"</f>
        <v>00725865</v>
      </c>
    </row>
    <row r="4850" spans="1:2">
      <c r="A4850" s="4">
        <v>4845</v>
      </c>
      <c r="B4850" s="6" t="str">
        <f>"00725883"</f>
        <v>00725883</v>
      </c>
    </row>
    <row r="4851" spans="1:2">
      <c r="A4851" s="4">
        <v>4846</v>
      </c>
      <c r="B4851" s="6" t="str">
        <f>"00725907"</f>
        <v>00725907</v>
      </c>
    </row>
    <row r="4852" spans="1:2">
      <c r="A4852" s="4">
        <v>4847</v>
      </c>
      <c r="B4852" s="6" t="str">
        <f>"00725909"</f>
        <v>00725909</v>
      </c>
    </row>
    <row r="4853" spans="1:2">
      <c r="A4853" s="4">
        <v>4848</v>
      </c>
      <c r="B4853" s="6" t="str">
        <f>"00725930"</f>
        <v>00725930</v>
      </c>
    </row>
    <row r="4854" spans="1:2">
      <c r="A4854" s="4">
        <v>4849</v>
      </c>
      <c r="B4854" s="6" t="str">
        <f>"00725974"</f>
        <v>00725974</v>
      </c>
    </row>
    <row r="4855" spans="1:2">
      <c r="A4855" s="4">
        <v>4850</v>
      </c>
      <c r="B4855" s="6" t="str">
        <f>"00726057"</f>
        <v>00726057</v>
      </c>
    </row>
    <row r="4856" spans="1:2">
      <c r="A4856" s="4">
        <v>4851</v>
      </c>
      <c r="B4856" s="6" t="str">
        <f>"00726077"</f>
        <v>00726077</v>
      </c>
    </row>
    <row r="4857" spans="1:2">
      <c r="A4857" s="4">
        <v>4852</v>
      </c>
      <c r="B4857" s="6" t="str">
        <f>"00726114"</f>
        <v>00726114</v>
      </c>
    </row>
    <row r="4858" spans="1:2">
      <c r="A4858" s="4">
        <v>4853</v>
      </c>
      <c r="B4858" s="6" t="str">
        <f>"00726124"</f>
        <v>00726124</v>
      </c>
    </row>
    <row r="4859" spans="1:2">
      <c r="A4859" s="4">
        <v>4854</v>
      </c>
      <c r="B4859" s="6" t="str">
        <f>"00726144"</f>
        <v>00726144</v>
      </c>
    </row>
    <row r="4860" spans="1:2">
      <c r="A4860" s="4">
        <v>4855</v>
      </c>
      <c r="B4860" s="6" t="str">
        <f>"00726146"</f>
        <v>00726146</v>
      </c>
    </row>
    <row r="4861" spans="1:2">
      <c r="A4861" s="4">
        <v>4856</v>
      </c>
      <c r="B4861" s="6" t="str">
        <f>"00726180"</f>
        <v>00726180</v>
      </c>
    </row>
    <row r="4862" spans="1:2">
      <c r="A4862" s="4">
        <v>4857</v>
      </c>
      <c r="B4862" s="6" t="str">
        <f>"00726208"</f>
        <v>00726208</v>
      </c>
    </row>
    <row r="4863" spans="1:2">
      <c r="A4863" s="4">
        <v>4858</v>
      </c>
      <c r="B4863" s="6" t="str">
        <f>"00726221"</f>
        <v>00726221</v>
      </c>
    </row>
    <row r="4864" spans="1:2">
      <c r="A4864" s="4">
        <v>4859</v>
      </c>
      <c r="B4864" s="6" t="str">
        <f>"00726249"</f>
        <v>00726249</v>
      </c>
    </row>
    <row r="4865" spans="1:2">
      <c r="A4865" s="4">
        <v>4860</v>
      </c>
      <c r="B4865" s="6" t="str">
        <f>"00726251"</f>
        <v>00726251</v>
      </c>
    </row>
    <row r="4866" spans="1:2">
      <c r="A4866" s="4">
        <v>4861</v>
      </c>
      <c r="B4866" s="6" t="str">
        <f>"00726300"</f>
        <v>00726300</v>
      </c>
    </row>
    <row r="4867" spans="1:2">
      <c r="A4867" s="4">
        <v>4862</v>
      </c>
      <c r="B4867" s="6" t="str">
        <f>"00726308"</f>
        <v>00726308</v>
      </c>
    </row>
    <row r="4868" spans="1:2">
      <c r="A4868" s="4">
        <v>4863</v>
      </c>
      <c r="B4868" s="6" t="str">
        <f>"00726349"</f>
        <v>00726349</v>
      </c>
    </row>
    <row r="4869" spans="1:2">
      <c r="A4869" s="4">
        <v>4864</v>
      </c>
      <c r="B4869" s="6" t="str">
        <f>"00726354"</f>
        <v>00726354</v>
      </c>
    </row>
    <row r="4870" spans="1:2">
      <c r="A4870" s="4">
        <v>4865</v>
      </c>
      <c r="B4870" s="6" t="str">
        <f>"00726426"</f>
        <v>00726426</v>
      </c>
    </row>
    <row r="4871" spans="1:2">
      <c r="A4871" s="4">
        <v>4866</v>
      </c>
      <c r="B4871" s="6" t="str">
        <f>"00726439"</f>
        <v>00726439</v>
      </c>
    </row>
    <row r="4872" spans="1:2">
      <c r="A4872" s="4">
        <v>4867</v>
      </c>
      <c r="B4872" s="6" t="str">
        <f>"00726520"</f>
        <v>00726520</v>
      </c>
    </row>
    <row r="4873" spans="1:2">
      <c r="A4873" s="4">
        <v>4868</v>
      </c>
      <c r="B4873" s="6" t="str">
        <f>"00726522"</f>
        <v>00726522</v>
      </c>
    </row>
    <row r="4874" spans="1:2">
      <c r="A4874" s="4">
        <v>4869</v>
      </c>
      <c r="B4874" s="6" t="str">
        <f>"00726529"</f>
        <v>00726529</v>
      </c>
    </row>
    <row r="4875" spans="1:2">
      <c r="A4875" s="4">
        <v>4870</v>
      </c>
      <c r="B4875" s="6" t="str">
        <f>"00726553"</f>
        <v>00726553</v>
      </c>
    </row>
    <row r="4876" spans="1:2">
      <c r="A4876" s="4">
        <v>4871</v>
      </c>
      <c r="B4876" s="6" t="str">
        <f>"00726555"</f>
        <v>00726555</v>
      </c>
    </row>
    <row r="4877" spans="1:2">
      <c r="A4877" s="4">
        <v>4872</v>
      </c>
      <c r="B4877" s="6" t="str">
        <f>"00726637"</f>
        <v>00726637</v>
      </c>
    </row>
    <row r="4878" spans="1:2">
      <c r="A4878" s="4">
        <v>4873</v>
      </c>
      <c r="B4878" s="6" t="str">
        <f>"00726639"</f>
        <v>00726639</v>
      </c>
    </row>
    <row r="4879" spans="1:2">
      <c r="A4879" s="4">
        <v>4874</v>
      </c>
      <c r="B4879" s="6" t="str">
        <f>"00726673"</f>
        <v>00726673</v>
      </c>
    </row>
    <row r="4880" spans="1:2">
      <c r="A4880" s="4">
        <v>4875</v>
      </c>
      <c r="B4880" s="6" t="str">
        <f>"00726686"</f>
        <v>00726686</v>
      </c>
    </row>
    <row r="4881" spans="1:2">
      <c r="A4881" s="4">
        <v>4876</v>
      </c>
      <c r="B4881" s="6" t="str">
        <f>"00726695"</f>
        <v>00726695</v>
      </c>
    </row>
    <row r="4882" spans="1:2">
      <c r="A4882" s="4">
        <v>4877</v>
      </c>
      <c r="B4882" s="6" t="str">
        <f>"00726697"</f>
        <v>00726697</v>
      </c>
    </row>
    <row r="4883" spans="1:2">
      <c r="A4883" s="4">
        <v>4878</v>
      </c>
      <c r="B4883" s="6" t="str">
        <f>"00726702"</f>
        <v>00726702</v>
      </c>
    </row>
    <row r="4884" spans="1:2">
      <c r="A4884" s="4">
        <v>4879</v>
      </c>
      <c r="B4884" s="6" t="str">
        <f>"00726712"</f>
        <v>00726712</v>
      </c>
    </row>
    <row r="4885" spans="1:2">
      <c r="A4885" s="4">
        <v>4880</v>
      </c>
      <c r="B4885" s="6" t="str">
        <f>"00726721"</f>
        <v>00726721</v>
      </c>
    </row>
    <row r="4886" spans="1:2">
      <c r="A4886" s="4">
        <v>4881</v>
      </c>
      <c r="B4886" s="6" t="str">
        <f>"00726806"</f>
        <v>00726806</v>
      </c>
    </row>
    <row r="4887" spans="1:2">
      <c r="A4887" s="4">
        <v>4882</v>
      </c>
      <c r="B4887" s="6" t="str">
        <f>"00726819"</f>
        <v>00726819</v>
      </c>
    </row>
    <row r="4888" spans="1:2">
      <c r="A4888" s="4">
        <v>4883</v>
      </c>
      <c r="B4888" s="6" t="str">
        <f>"00726846"</f>
        <v>00726846</v>
      </c>
    </row>
    <row r="4889" spans="1:2">
      <c r="A4889" s="4">
        <v>4884</v>
      </c>
      <c r="B4889" s="6" t="str">
        <f>"00726868"</f>
        <v>00726868</v>
      </c>
    </row>
    <row r="4890" spans="1:2">
      <c r="A4890" s="4">
        <v>4885</v>
      </c>
      <c r="B4890" s="6" t="str">
        <f>"00726871"</f>
        <v>00726871</v>
      </c>
    </row>
    <row r="4891" spans="1:2">
      <c r="A4891" s="4">
        <v>4886</v>
      </c>
      <c r="B4891" s="6" t="str">
        <f>"00726889"</f>
        <v>00726889</v>
      </c>
    </row>
    <row r="4892" spans="1:2">
      <c r="A4892" s="4">
        <v>4887</v>
      </c>
      <c r="B4892" s="6" t="str">
        <f>"00726904"</f>
        <v>00726904</v>
      </c>
    </row>
    <row r="4893" spans="1:2">
      <c r="A4893" s="4">
        <v>4888</v>
      </c>
      <c r="B4893" s="6" t="str">
        <f>"00726907"</f>
        <v>00726907</v>
      </c>
    </row>
    <row r="4894" spans="1:2">
      <c r="A4894" s="4">
        <v>4889</v>
      </c>
      <c r="B4894" s="6" t="str">
        <f>"00726940"</f>
        <v>00726940</v>
      </c>
    </row>
    <row r="4895" spans="1:2">
      <c r="A4895" s="4">
        <v>4890</v>
      </c>
      <c r="B4895" s="6" t="str">
        <f>"00726950"</f>
        <v>00726950</v>
      </c>
    </row>
    <row r="4896" spans="1:2">
      <c r="A4896" s="4">
        <v>4891</v>
      </c>
      <c r="B4896" s="6" t="str">
        <f>"00727004"</f>
        <v>00727004</v>
      </c>
    </row>
    <row r="4897" spans="1:2">
      <c r="A4897" s="4">
        <v>4892</v>
      </c>
      <c r="B4897" s="6" t="str">
        <f>"00727039"</f>
        <v>00727039</v>
      </c>
    </row>
    <row r="4898" spans="1:2">
      <c r="A4898" s="4">
        <v>4893</v>
      </c>
      <c r="B4898" s="6" t="str">
        <f>"00727074"</f>
        <v>00727074</v>
      </c>
    </row>
    <row r="4899" spans="1:2">
      <c r="A4899" s="4">
        <v>4894</v>
      </c>
      <c r="B4899" s="6" t="str">
        <f>"00727114"</f>
        <v>00727114</v>
      </c>
    </row>
    <row r="4900" spans="1:2">
      <c r="A4900" s="4">
        <v>4895</v>
      </c>
      <c r="B4900" s="6" t="str">
        <f>"00727130"</f>
        <v>00727130</v>
      </c>
    </row>
    <row r="4901" spans="1:2">
      <c r="A4901" s="4">
        <v>4896</v>
      </c>
      <c r="B4901" s="6" t="str">
        <f>"00727139"</f>
        <v>00727139</v>
      </c>
    </row>
    <row r="4902" spans="1:2">
      <c r="A4902" s="4">
        <v>4897</v>
      </c>
      <c r="B4902" s="6" t="str">
        <f>"00727179"</f>
        <v>00727179</v>
      </c>
    </row>
    <row r="4903" spans="1:2">
      <c r="A4903" s="4">
        <v>4898</v>
      </c>
      <c r="B4903" s="6" t="str">
        <f>"00727180"</f>
        <v>00727180</v>
      </c>
    </row>
    <row r="4904" spans="1:2">
      <c r="A4904" s="4">
        <v>4899</v>
      </c>
      <c r="B4904" s="6" t="str">
        <f>"00727197"</f>
        <v>00727197</v>
      </c>
    </row>
    <row r="4905" spans="1:2">
      <c r="A4905" s="4">
        <v>4900</v>
      </c>
      <c r="B4905" s="6" t="str">
        <f>"00727241"</f>
        <v>00727241</v>
      </c>
    </row>
    <row r="4906" spans="1:2">
      <c r="A4906" s="4">
        <v>4901</v>
      </c>
      <c r="B4906" s="6" t="str">
        <f>"00727283"</f>
        <v>00727283</v>
      </c>
    </row>
    <row r="4907" spans="1:2">
      <c r="A4907" s="4">
        <v>4902</v>
      </c>
      <c r="B4907" s="6" t="str">
        <f>"00727339"</f>
        <v>00727339</v>
      </c>
    </row>
    <row r="4908" spans="1:2">
      <c r="A4908" s="4">
        <v>4903</v>
      </c>
      <c r="B4908" s="6" t="str">
        <f>"00727406"</f>
        <v>00727406</v>
      </c>
    </row>
    <row r="4909" spans="1:2">
      <c r="A4909" s="4">
        <v>4904</v>
      </c>
      <c r="B4909" s="6" t="str">
        <f>"00727440"</f>
        <v>00727440</v>
      </c>
    </row>
    <row r="4910" spans="1:2">
      <c r="A4910" s="4">
        <v>4905</v>
      </c>
      <c r="B4910" s="6" t="str">
        <f>"00727470"</f>
        <v>00727470</v>
      </c>
    </row>
    <row r="4911" spans="1:2">
      <c r="A4911" s="4">
        <v>4906</v>
      </c>
      <c r="B4911" s="6" t="str">
        <f>"00727499"</f>
        <v>00727499</v>
      </c>
    </row>
    <row r="4912" spans="1:2">
      <c r="A4912" s="4">
        <v>4907</v>
      </c>
      <c r="B4912" s="6" t="str">
        <f>"00727520"</f>
        <v>00727520</v>
      </c>
    </row>
    <row r="4913" spans="1:2">
      <c r="A4913" s="4">
        <v>4908</v>
      </c>
      <c r="B4913" s="6" t="str">
        <f>"00727527"</f>
        <v>00727527</v>
      </c>
    </row>
    <row r="4914" spans="1:2">
      <c r="A4914" s="4">
        <v>4909</v>
      </c>
      <c r="B4914" s="6" t="str">
        <f>"00727547"</f>
        <v>00727547</v>
      </c>
    </row>
    <row r="4915" spans="1:2">
      <c r="A4915" s="4">
        <v>4910</v>
      </c>
      <c r="B4915" s="6" t="str">
        <f>"00727599"</f>
        <v>00727599</v>
      </c>
    </row>
    <row r="4916" spans="1:2">
      <c r="A4916" s="4">
        <v>4911</v>
      </c>
      <c r="B4916" s="6" t="str">
        <f>"00727621"</f>
        <v>00727621</v>
      </c>
    </row>
    <row r="4917" spans="1:2">
      <c r="A4917" s="4">
        <v>4912</v>
      </c>
      <c r="B4917" s="6" t="str">
        <f>"00727622"</f>
        <v>00727622</v>
      </c>
    </row>
    <row r="4918" spans="1:2">
      <c r="A4918" s="4">
        <v>4913</v>
      </c>
      <c r="B4918" s="6" t="str">
        <f>"00727630"</f>
        <v>00727630</v>
      </c>
    </row>
    <row r="4919" spans="1:2">
      <c r="A4919" s="4">
        <v>4914</v>
      </c>
      <c r="B4919" s="6" t="str">
        <f>"00727670"</f>
        <v>00727670</v>
      </c>
    </row>
    <row r="4920" spans="1:2">
      <c r="A4920" s="4">
        <v>4915</v>
      </c>
      <c r="B4920" s="6" t="str">
        <f>"00727686"</f>
        <v>00727686</v>
      </c>
    </row>
    <row r="4921" spans="1:2">
      <c r="A4921" s="4">
        <v>4916</v>
      </c>
      <c r="B4921" s="6" t="str">
        <f>"00727855"</f>
        <v>00727855</v>
      </c>
    </row>
    <row r="4922" spans="1:2">
      <c r="A4922" s="4">
        <v>4917</v>
      </c>
      <c r="B4922" s="6" t="str">
        <f>"00727874"</f>
        <v>00727874</v>
      </c>
    </row>
    <row r="4923" spans="1:2">
      <c r="A4923" s="4">
        <v>4918</v>
      </c>
      <c r="B4923" s="6" t="str">
        <f>"00727891"</f>
        <v>00727891</v>
      </c>
    </row>
    <row r="4924" spans="1:2">
      <c r="A4924" s="4">
        <v>4919</v>
      </c>
      <c r="B4924" s="6" t="str">
        <f>"00727919"</f>
        <v>00727919</v>
      </c>
    </row>
    <row r="4925" spans="1:2">
      <c r="A4925" s="4">
        <v>4920</v>
      </c>
      <c r="B4925" s="6" t="str">
        <f>"00727927"</f>
        <v>00727927</v>
      </c>
    </row>
    <row r="4926" spans="1:2">
      <c r="A4926" s="4">
        <v>4921</v>
      </c>
      <c r="B4926" s="6" t="str">
        <f>"00727929"</f>
        <v>00727929</v>
      </c>
    </row>
    <row r="4927" spans="1:2">
      <c r="A4927" s="4">
        <v>4922</v>
      </c>
      <c r="B4927" s="6" t="str">
        <f>"00728013"</f>
        <v>00728013</v>
      </c>
    </row>
    <row r="4928" spans="1:2">
      <c r="A4928" s="4">
        <v>4923</v>
      </c>
      <c r="B4928" s="6" t="str">
        <f>"00728082"</f>
        <v>00728082</v>
      </c>
    </row>
    <row r="4929" spans="1:2">
      <c r="A4929" s="4">
        <v>4924</v>
      </c>
      <c r="B4929" s="6" t="str">
        <f>"00728149"</f>
        <v>00728149</v>
      </c>
    </row>
    <row r="4930" spans="1:2">
      <c r="A4930" s="4">
        <v>4925</v>
      </c>
      <c r="B4930" s="6" t="str">
        <f>"00728160"</f>
        <v>00728160</v>
      </c>
    </row>
    <row r="4931" spans="1:2">
      <c r="A4931" s="4">
        <v>4926</v>
      </c>
      <c r="B4931" s="6" t="str">
        <f>"00728199"</f>
        <v>00728199</v>
      </c>
    </row>
    <row r="4932" spans="1:2">
      <c r="A4932" s="4">
        <v>4927</v>
      </c>
      <c r="B4932" s="6" t="str">
        <f>"00728242"</f>
        <v>00728242</v>
      </c>
    </row>
    <row r="4933" spans="1:2">
      <c r="A4933" s="4">
        <v>4928</v>
      </c>
      <c r="B4933" s="6" t="str">
        <f>"00728255"</f>
        <v>00728255</v>
      </c>
    </row>
    <row r="4934" spans="1:2">
      <c r="A4934" s="4">
        <v>4929</v>
      </c>
      <c r="B4934" s="6" t="str">
        <f>"00728256"</f>
        <v>00728256</v>
      </c>
    </row>
    <row r="4935" spans="1:2">
      <c r="A4935" s="4">
        <v>4930</v>
      </c>
      <c r="B4935" s="6" t="str">
        <f>"00728259"</f>
        <v>00728259</v>
      </c>
    </row>
    <row r="4936" spans="1:2">
      <c r="A4936" s="4">
        <v>4931</v>
      </c>
      <c r="B4936" s="6" t="str">
        <f>"00728303"</f>
        <v>00728303</v>
      </c>
    </row>
    <row r="4937" spans="1:2">
      <c r="A4937" s="4">
        <v>4932</v>
      </c>
      <c r="B4937" s="6" t="str">
        <f>"00728312"</f>
        <v>00728312</v>
      </c>
    </row>
    <row r="4938" spans="1:2">
      <c r="A4938" s="4">
        <v>4933</v>
      </c>
      <c r="B4938" s="6" t="str">
        <f>"00728319"</f>
        <v>00728319</v>
      </c>
    </row>
    <row r="4939" spans="1:2">
      <c r="A4939" s="4">
        <v>4934</v>
      </c>
      <c r="B4939" s="6" t="str">
        <f>"00728374"</f>
        <v>00728374</v>
      </c>
    </row>
    <row r="4940" spans="1:2">
      <c r="A4940" s="4">
        <v>4935</v>
      </c>
      <c r="B4940" s="6" t="str">
        <f>"00728454"</f>
        <v>00728454</v>
      </c>
    </row>
    <row r="4941" spans="1:2">
      <c r="A4941" s="4">
        <v>4936</v>
      </c>
      <c r="B4941" s="6" t="str">
        <f>"00728464"</f>
        <v>00728464</v>
      </c>
    </row>
    <row r="4942" spans="1:2">
      <c r="A4942" s="4">
        <v>4937</v>
      </c>
      <c r="B4942" s="6" t="str">
        <f>"00728515"</f>
        <v>00728515</v>
      </c>
    </row>
    <row r="4943" spans="1:2">
      <c r="A4943" s="4">
        <v>4938</v>
      </c>
      <c r="B4943" s="6" t="str">
        <f>"00728556"</f>
        <v>00728556</v>
      </c>
    </row>
    <row r="4944" spans="1:2">
      <c r="A4944" s="4">
        <v>4939</v>
      </c>
      <c r="B4944" s="6" t="str">
        <f>"00728586"</f>
        <v>00728586</v>
      </c>
    </row>
    <row r="4945" spans="1:2">
      <c r="A4945" s="4">
        <v>4940</v>
      </c>
      <c r="B4945" s="6" t="str">
        <f>"00728602"</f>
        <v>00728602</v>
      </c>
    </row>
    <row r="4946" spans="1:2">
      <c r="A4946" s="4">
        <v>4941</v>
      </c>
      <c r="B4946" s="6" t="str">
        <f>"00728614"</f>
        <v>00728614</v>
      </c>
    </row>
    <row r="4947" spans="1:2">
      <c r="A4947" s="4">
        <v>4942</v>
      </c>
      <c r="B4947" s="6" t="str">
        <f>"00728637"</f>
        <v>00728637</v>
      </c>
    </row>
    <row r="4948" spans="1:2">
      <c r="A4948" s="4">
        <v>4943</v>
      </c>
      <c r="B4948" s="6" t="str">
        <f>"00728645"</f>
        <v>00728645</v>
      </c>
    </row>
    <row r="4949" spans="1:2">
      <c r="A4949" s="4">
        <v>4944</v>
      </c>
      <c r="B4949" s="6" t="str">
        <f>"00728679"</f>
        <v>00728679</v>
      </c>
    </row>
    <row r="4950" spans="1:2">
      <c r="A4950" s="4">
        <v>4945</v>
      </c>
      <c r="B4950" s="6" t="str">
        <f>"00728696"</f>
        <v>00728696</v>
      </c>
    </row>
    <row r="4951" spans="1:2">
      <c r="A4951" s="4">
        <v>4946</v>
      </c>
      <c r="B4951" s="6" t="str">
        <f>"00728759"</f>
        <v>00728759</v>
      </c>
    </row>
    <row r="4952" spans="1:2">
      <c r="A4952" s="4">
        <v>4947</v>
      </c>
      <c r="B4952" s="6" t="str">
        <f>"00728773"</f>
        <v>00728773</v>
      </c>
    </row>
    <row r="4953" spans="1:2">
      <c r="A4953" s="4">
        <v>4948</v>
      </c>
      <c r="B4953" s="6" t="str">
        <f>"00728794"</f>
        <v>00728794</v>
      </c>
    </row>
    <row r="4954" spans="1:2">
      <c r="A4954" s="4">
        <v>4949</v>
      </c>
      <c r="B4954" s="6" t="str">
        <f>"00728823"</f>
        <v>00728823</v>
      </c>
    </row>
    <row r="4955" spans="1:2">
      <c r="A4955" s="4">
        <v>4950</v>
      </c>
      <c r="B4955" s="6" t="str">
        <f>"00728870"</f>
        <v>00728870</v>
      </c>
    </row>
    <row r="4956" spans="1:2">
      <c r="A4956" s="4">
        <v>4951</v>
      </c>
      <c r="B4956" s="6" t="str">
        <f>"00728918"</f>
        <v>00728918</v>
      </c>
    </row>
    <row r="4957" spans="1:2">
      <c r="A4957" s="4">
        <v>4952</v>
      </c>
      <c r="B4957" s="6" t="str">
        <f>"00729095"</f>
        <v>00729095</v>
      </c>
    </row>
    <row r="4958" spans="1:2">
      <c r="A4958" s="4">
        <v>4953</v>
      </c>
      <c r="B4958" s="6" t="str">
        <f>"00729108"</f>
        <v>00729108</v>
      </c>
    </row>
    <row r="4959" spans="1:2">
      <c r="A4959" s="4">
        <v>4954</v>
      </c>
      <c r="B4959" s="6" t="str">
        <f>"00729133"</f>
        <v>00729133</v>
      </c>
    </row>
    <row r="4960" spans="1:2">
      <c r="A4960" s="4">
        <v>4955</v>
      </c>
      <c r="B4960" s="6" t="str">
        <f>"00729185"</f>
        <v>00729185</v>
      </c>
    </row>
    <row r="4961" spans="1:2">
      <c r="A4961" s="4">
        <v>4956</v>
      </c>
      <c r="B4961" s="6" t="str">
        <f>"00729192"</f>
        <v>00729192</v>
      </c>
    </row>
    <row r="4962" spans="1:2">
      <c r="A4962" s="4">
        <v>4957</v>
      </c>
      <c r="B4962" s="6" t="str">
        <f>"00729222"</f>
        <v>00729222</v>
      </c>
    </row>
    <row r="4963" spans="1:2">
      <c r="A4963" s="4">
        <v>4958</v>
      </c>
      <c r="B4963" s="6" t="str">
        <f>"00729280"</f>
        <v>00729280</v>
      </c>
    </row>
    <row r="4964" spans="1:2">
      <c r="A4964" s="4">
        <v>4959</v>
      </c>
      <c r="B4964" s="6" t="str">
        <f>"00729314"</f>
        <v>00729314</v>
      </c>
    </row>
    <row r="4965" spans="1:2">
      <c r="A4965" s="4">
        <v>4960</v>
      </c>
      <c r="B4965" s="6" t="str">
        <f>"00729317"</f>
        <v>00729317</v>
      </c>
    </row>
    <row r="4966" spans="1:2">
      <c r="A4966" s="4">
        <v>4961</v>
      </c>
      <c r="B4966" s="6" t="str">
        <f>"00729319"</f>
        <v>00729319</v>
      </c>
    </row>
    <row r="4967" spans="1:2">
      <c r="A4967" s="4">
        <v>4962</v>
      </c>
      <c r="B4967" s="6" t="str">
        <f>"00729363"</f>
        <v>00729363</v>
      </c>
    </row>
    <row r="4968" spans="1:2">
      <c r="A4968" s="4">
        <v>4963</v>
      </c>
      <c r="B4968" s="6" t="str">
        <f>"00729385"</f>
        <v>00729385</v>
      </c>
    </row>
    <row r="4969" spans="1:2">
      <c r="A4969" s="4">
        <v>4964</v>
      </c>
      <c r="B4969" s="6" t="str">
        <f>"00729394"</f>
        <v>00729394</v>
      </c>
    </row>
    <row r="4970" spans="1:2">
      <c r="A4970" s="4">
        <v>4965</v>
      </c>
      <c r="B4970" s="6" t="str">
        <f>"00729520"</f>
        <v>00729520</v>
      </c>
    </row>
    <row r="4971" spans="1:2">
      <c r="A4971" s="4">
        <v>4966</v>
      </c>
      <c r="B4971" s="6" t="str">
        <f>"00729681"</f>
        <v>00729681</v>
      </c>
    </row>
    <row r="4972" spans="1:2">
      <c r="A4972" s="4">
        <v>4967</v>
      </c>
      <c r="B4972" s="6" t="str">
        <f>"00729697"</f>
        <v>00729697</v>
      </c>
    </row>
    <row r="4973" spans="1:2">
      <c r="A4973" s="4">
        <v>4968</v>
      </c>
      <c r="B4973" s="6" t="str">
        <f>"00729702"</f>
        <v>00729702</v>
      </c>
    </row>
    <row r="4974" spans="1:2">
      <c r="A4974" s="4">
        <v>4969</v>
      </c>
      <c r="B4974" s="6" t="str">
        <f>"00729705"</f>
        <v>00729705</v>
      </c>
    </row>
    <row r="4975" spans="1:2">
      <c r="A4975" s="4">
        <v>4970</v>
      </c>
      <c r="B4975" s="6" t="str">
        <f>"00729721"</f>
        <v>00729721</v>
      </c>
    </row>
    <row r="4976" spans="1:2">
      <c r="A4976" s="4">
        <v>4971</v>
      </c>
      <c r="B4976" s="6" t="str">
        <f>"00729750"</f>
        <v>00729750</v>
      </c>
    </row>
    <row r="4977" spans="1:2">
      <c r="A4977" s="4">
        <v>4972</v>
      </c>
      <c r="B4977" s="6" t="str">
        <f>"00729752"</f>
        <v>00729752</v>
      </c>
    </row>
    <row r="4978" spans="1:2">
      <c r="A4978" s="4">
        <v>4973</v>
      </c>
      <c r="B4978" s="6" t="str">
        <f>"00729759"</f>
        <v>00729759</v>
      </c>
    </row>
    <row r="4979" spans="1:2">
      <c r="A4979" s="4">
        <v>4974</v>
      </c>
      <c r="B4979" s="6" t="str">
        <f>"00729780"</f>
        <v>00729780</v>
      </c>
    </row>
    <row r="4980" spans="1:2">
      <c r="A4980" s="4">
        <v>4975</v>
      </c>
      <c r="B4980" s="6" t="str">
        <f>"00729804"</f>
        <v>00729804</v>
      </c>
    </row>
    <row r="4981" spans="1:2">
      <c r="A4981" s="4">
        <v>4976</v>
      </c>
      <c r="B4981" s="6" t="str">
        <f>"00729812"</f>
        <v>00729812</v>
      </c>
    </row>
    <row r="4982" spans="1:2">
      <c r="A4982" s="4">
        <v>4977</v>
      </c>
      <c r="B4982" s="6" t="str">
        <f>"00729838"</f>
        <v>00729838</v>
      </c>
    </row>
    <row r="4983" spans="1:2">
      <c r="A4983" s="4">
        <v>4978</v>
      </c>
      <c r="B4983" s="6" t="str">
        <f>"00729917"</f>
        <v>00729917</v>
      </c>
    </row>
    <row r="4984" spans="1:2">
      <c r="A4984" s="4">
        <v>4979</v>
      </c>
      <c r="B4984" s="6" t="str">
        <f>"00729997"</f>
        <v>00729997</v>
      </c>
    </row>
    <row r="4985" spans="1:2">
      <c r="A4985" s="4">
        <v>4980</v>
      </c>
      <c r="B4985" s="6" t="str">
        <f>"00730018"</f>
        <v>00730018</v>
      </c>
    </row>
    <row r="4986" spans="1:2">
      <c r="A4986" s="4">
        <v>4981</v>
      </c>
      <c r="B4986" s="6" t="str">
        <f>"00730033"</f>
        <v>00730033</v>
      </c>
    </row>
    <row r="4987" spans="1:2">
      <c r="A4987" s="4">
        <v>4982</v>
      </c>
      <c r="B4987" s="6" t="str">
        <f>"00730068"</f>
        <v>00730068</v>
      </c>
    </row>
    <row r="4988" spans="1:2">
      <c r="A4988" s="4">
        <v>4983</v>
      </c>
      <c r="B4988" s="6" t="str">
        <f>"00730086"</f>
        <v>00730086</v>
      </c>
    </row>
    <row r="4989" spans="1:2">
      <c r="A4989" s="4">
        <v>4984</v>
      </c>
      <c r="B4989" s="6" t="str">
        <f>"00730109"</f>
        <v>00730109</v>
      </c>
    </row>
    <row r="4990" spans="1:2">
      <c r="A4990" s="4">
        <v>4985</v>
      </c>
      <c r="B4990" s="6" t="str">
        <f>"00730145"</f>
        <v>00730145</v>
      </c>
    </row>
    <row r="4991" spans="1:2">
      <c r="A4991" s="4">
        <v>4986</v>
      </c>
      <c r="B4991" s="6" t="str">
        <f>"00730187"</f>
        <v>00730187</v>
      </c>
    </row>
    <row r="4992" spans="1:2">
      <c r="A4992" s="4">
        <v>4987</v>
      </c>
      <c r="B4992" s="6" t="str">
        <f>"00730189"</f>
        <v>00730189</v>
      </c>
    </row>
    <row r="4993" spans="1:2">
      <c r="A4993" s="4">
        <v>4988</v>
      </c>
      <c r="B4993" s="6" t="str">
        <f>"00730207"</f>
        <v>00730207</v>
      </c>
    </row>
    <row r="4994" spans="1:2">
      <c r="A4994" s="4">
        <v>4989</v>
      </c>
      <c r="B4994" s="6" t="str">
        <f>"00730211"</f>
        <v>00730211</v>
      </c>
    </row>
    <row r="4995" spans="1:2">
      <c r="A4995" s="4">
        <v>4990</v>
      </c>
      <c r="B4995" s="6" t="str">
        <f>"00730230"</f>
        <v>00730230</v>
      </c>
    </row>
    <row r="4996" spans="1:2">
      <c r="A4996" s="4">
        <v>4991</v>
      </c>
      <c r="B4996" s="6" t="str">
        <f>"00730280"</f>
        <v>00730280</v>
      </c>
    </row>
    <row r="4997" spans="1:2">
      <c r="A4997" s="4">
        <v>4992</v>
      </c>
      <c r="B4997" s="6" t="str">
        <f>"00730284"</f>
        <v>00730284</v>
      </c>
    </row>
    <row r="4998" spans="1:2">
      <c r="A4998" s="4">
        <v>4993</v>
      </c>
      <c r="B4998" s="6" t="str">
        <f>"00730291"</f>
        <v>00730291</v>
      </c>
    </row>
    <row r="4999" spans="1:2">
      <c r="A4999" s="4">
        <v>4994</v>
      </c>
      <c r="B4999" s="6" t="str">
        <f>"00730293"</f>
        <v>00730293</v>
      </c>
    </row>
    <row r="5000" spans="1:2">
      <c r="A5000" s="4">
        <v>4995</v>
      </c>
      <c r="B5000" s="6" t="str">
        <f>"00730298"</f>
        <v>00730298</v>
      </c>
    </row>
    <row r="5001" spans="1:2">
      <c r="A5001" s="4">
        <v>4996</v>
      </c>
      <c r="B5001" s="6" t="str">
        <f>"00730355"</f>
        <v>00730355</v>
      </c>
    </row>
    <row r="5002" spans="1:2">
      <c r="A5002" s="4">
        <v>4997</v>
      </c>
      <c r="B5002" s="6" t="str">
        <f>"00730356"</f>
        <v>00730356</v>
      </c>
    </row>
    <row r="5003" spans="1:2">
      <c r="A5003" s="4">
        <v>4998</v>
      </c>
      <c r="B5003" s="6" t="str">
        <f>"00730387"</f>
        <v>00730387</v>
      </c>
    </row>
    <row r="5004" spans="1:2">
      <c r="A5004" s="4">
        <v>4999</v>
      </c>
      <c r="B5004" s="6" t="str">
        <f>"00730405"</f>
        <v>00730405</v>
      </c>
    </row>
    <row r="5005" spans="1:2">
      <c r="A5005" s="4">
        <v>5000</v>
      </c>
      <c r="B5005" s="6" t="str">
        <f>"00730407"</f>
        <v>00730407</v>
      </c>
    </row>
    <row r="5006" spans="1:2">
      <c r="A5006" s="4">
        <v>5001</v>
      </c>
      <c r="B5006" s="6" t="str">
        <f>"00730450"</f>
        <v>00730450</v>
      </c>
    </row>
    <row r="5007" spans="1:2">
      <c r="A5007" s="4">
        <v>5002</v>
      </c>
      <c r="B5007" s="6" t="str">
        <f>"00730457"</f>
        <v>00730457</v>
      </c>
    </row>
    <row r="5008" spans="1:2">
      <c r="A5008" s="4">
        <v>5003</v>
      </c>
      <c r="B5008" s="6" t="str">
        <f>"00730469"</f>
        <v>00730469</v>
      </c>
    </row>
    <row r="5009" spans="1:2">
      <c r="A5009" s="4">
        <v>5004</v>
      </c>
      <c r="B5009" s="6" t="str">
        <f>"00730529"</f>
        <v>00730529</v>
      </c>
    </row>
    <row r="5010" spans="1:2">
      <c r="A5010" s="4">
        <v>5005</v>
      </c>
      <c r="B5010" s="6" t="str">
        <f>"00730537"</f>
        <v>00730537</v>
      </c>
    </row>
    <row r="5011" spans="1:2">
      <c r="A5011" s="4">
        <v>5006</v>
      </c>
      <c r="B5011" s="6" t="str">
        <f>"00730542"</f>
        <v>00730542</v>
      </c>
    </row>
    <row r="5012" spans="1:2">
      <c r="A5012" s="4">
        <v>5007</v>
      </c>
      <c r="B5012" s="6" t="str">
        <f>"00730556"</f>
        <v>00730556</v>
      </c>
    </row>
    <row r="5013" spans="1:2">
      <c r="A5013" s="4">
        <v>5008</v>
      </c>
      <c r="B5013" s="6" t="str">
        <f>"00730592"</f>
        <v>00730592</v>
      </c>
    </row>
    <row r="5014" spans="1:2">
      <c r="A5014" s="4">
        <v>5009</v>
      </c>
      <c r="B5014" s="6" t="str">
        <f>"00730593"</f>
        <v>00730593</v>
      </c>
    </row>
    <row r="5015" spans="1:2">
      <c r="A5015" s="4">
        <v>5010</v>
      </c>
      <c r="B5015" s="6" t="str">
        <f>"00730641"</f>
        <v>00730641</v>
      </c>
    </row>
    <row r="5016" spans="1:2">
      <c r="A5016" s="4">
        <v>5011</v>
      </c>
      <c r="B5016" s="6" t="str">
        <f>"00730654"</f>
        <v>00730654</v>
      </c>
    </row>
    <row r="5017" spans="1:2">
      <c r="A5017" s="4">
        <v>5012</v>
      </c>
      <c r="B5017" s="6" t="str">
        <f>"00730662"</f>
        <v>00730662</v>
      </c>
    </row>
    <row r="5018" spans="1:2">
      <c r="A5018" s="4">
        <v>5013</v>
      </c>
      <c r="B5018" s="6" t="str">
        <f>"00730665"</f>
        <v>00730665</v>
      </c>
    </row>
    <row r="5019" spans="1:2">
      <c r="A5019" s="4">
        <v>5014</v>
      </c>
      <c r="B5019" s="6" t="str">
        <f>"00730682"</f>
        <v>00730682</v>
      </c>
    </row>
    <row r="5020" spans="1:2">
      <c r="A5020" s="4">
        <v>5015</v>
      </c>
      <c r="B5020" s="6" t="str">
        <f>"00730688"</f>
        <v>00730688</v>
      </c>
    </row>
    <row r="5021" spans="1:2">
      <c r="A5021" s="4">
        <v>5016</v>
      </c>
      <c r="B5021" s="6" t="str">
        <f>"00730709"</f>
        <v>00730709</v>
      </c>
    </row>
    <row r="5022" spans="1:2">
      <c r="A5022" s="4">
        <v>5017</v>
      </c>
      <c r="B5022" s="6" t="str">
        <f>"00730733"</f>
        <v>00730733</v>
      </c>
    </row>
    <row r="5023" spans="1:2">
      <c r="A5023" s="4">
        <v>5018</v>
      </c>
      <c r="B5023" s="6" t="str">
        <f>"00730742"</f>
        <v>00730742</v>
      </c>
    </row>
    <row r="5024" spans="1:2">
      <c r="A5024" s="4">
        <v>5019</v>
      </c>
      <c r="B5024" s="6" t="str">
        <f>"00730767"</f>
        <v>00730767</v>
      </c>
    </row>
    <row r="5025" spans="1:2">
      <c r="A5025" s="4">
        <v>5020</v>
      </c>
      <c r="B5025" s="6" t="str">
        <f>"00730775"</f>
        <v>00730775</v>
      </c>
    </row>
    <row r="5026" spans="1:2">
      <c r="A5026" s="4">
        <v>5021</v>
      </c>
      <c r="B5026" s="6" t="str">
        <f>"00730823"</f>
        <v>00730823</v>
      </c>
    </row>
    <row r="5027" spans="1:2">
      <c r="A5027" s="4">
        <v>5022</v>
      </c>
      <c r="B5027" s="6" t="str">
        <f>"00730825"</f>
        <v>00730825</v>
      </c>
    </row>
    <row r="5028" spans="1:2">
      <c r="A5028" s="4">
        <v>5023</v>
      </c>
      <c r="B5028" s="6" t="str">
        <f>"00730850"</f>
        <v>00730850</v>
      </c>
    </row>
    <row r="5029" spans="1:2">
      <c r="A5029" s="4">
        <v>5024</v>
      </c>
      <c r="B5029" s="6" t="str">
        <f>"00730853"</f>
        <v>00730853</v>
      </c>
    </row>
    <row r="5030" spans="1:2">
      <c r="A5030" s="4">
        <v>5025</v>
      </c>
      <c r="B5030" s="6" t="str">
        <f>"00730890"</f>
        <v>00730890</v>
      </c>
    </row>
    <row r="5031" spans="1:2">
      <c r="A5031" s="4">
        <v>5026</v>
      </c>
      <c r="B5031" s="6" t="str">
        <f>"00730896"</f>
        <v>00730896</v>
      </c>
    </row>
    <row r="5032" spans="1:2">
      <c r="A5032" s="4">
        <v>5027</v>
      </c>
      <c r="B5032" s="6" t="str">
        <f>"00730932"</f>
        <v>00730932</v>
      </c>
    </row>
    <row r="5033" spans="1:2">
      <c r="A5033" s="4">
        <v>5028</v>
      </c>
      <c r="B5033" s="6" t="str">
        <f>"00730933"</f>
        <v>00730933</v>
      </c>
    </row>
    <row r="5034" spans="1:2">
      <c r="A5034" s="4">
        <v>5029</v>
      </c>
      <c r="B5034" s="6" t="str">
        <f>"00730947"</f>
        <v>00730947</v>
      </c>
    </row>
    <row r="5035" spans="1:2">
      <c r="A5035" s="4">
        <v>5030</v>
      </c>
      <c r="B5035" s="6" t="str">
        <f>"00730958"</f>
        <v>00730958</v>
      </c>
    </row>
    <row r="5036" spans="1:2">
      <c r="A5036" s="4">
        <v>5031</v>
      </c>
      <c r="B5036" s="6" t="str">
        <f>"00731001"</f>
        <v>00731001</v>
      </c>
    </row>
    <row r="5037" spans="1:2">
      <c r="A5037" s="4">
        <v>5032</v>
      </c>
      <c r="B5037" s="6" t="str">
        <f>"00731005"</f>
        <v>00731005</v>
      </c>
    </row>
    <row r="5038" spans="1:2">
      <c r="A5038" s="4">
        <v>5033</v>
      </c>
      <c r="B5038" s="6" t="str">
        <f>"00731074"</f>
        <v>00731074</v>
      </c>
    </row>
    <row r="5039" spans="1:2">
      <c r="A5039" s="4">
        <v>5034</v>
      </c>
      <c r="B5039" s="6" t="str">
        <f>"00731088"</f>
        <v>00731088</v>
      </c>
    </row>
    <row r="5040" spans="1:2">
      <c r="A5040" s="4">
        <v>5035</v>
      </c>
      <c r="B5040" s="6" t="str">
        <f>"00731114"</f>
        <v>00731114</v>
      </c>
    </row>
    <row r="5041" spans="1:2">
      <c r="A5041" s="4">
        <v>5036</v>
      </c>
      <c r="B5041" s="6" t="str">
        <f>"00731123"</f>
        <v>00731123</v>
      </c>
    </row>
    <row r="5042" spans="1:2">
      <c r="A5042" s="4">
        <v>5037</v>
      </c>
      <c r="B5042" s="6" t="str">
        <f>"00731129"</f>
        <v>00731129</v>
      </c>
    </row>
    <row r="5043" spans="1:2">
      <c r="A5043" s="4">
        <v>5038</v>
      </c>
      <c r="B5043" s="6" t="str">
        <f>"00731173"</f>
        <v>00731173</v>
      </c>
    </row>
    <row r="5044" spans="1:2">
      <c r="A5044" s="4">
        <v>5039</v>
      </c>
      <c r="B5044" s="6" t="str">
        <f>"00731215"</f>
        <v>00731215</v>
      </c>
    </row>
    <row r="5045" spans="1:2">
      <c r="A5045" s="4">
        <v>5040</v>
      </c>
      <c r="B5045" s="6" t="str">
        <f>"00731238"</f>
        <v>00731238</v>
      </c>
    </row>
    <row r="5046" spans="1:2">
      <c r="A5046" s="4">
        <v>5041</v>
      </c>
      <c r="B5046" s="6" t="str">
        <f>"00731337"</f>
        <v>00731337</v>
      </c>
    </row>
    <row r="5047" spans="1:2">
      <c r="A5047" s="4">
        <v>5042</v>
      </c>
      <c r="B5047" s="6" t="str">
        <f>"00731346"</f>
        <v>00731346</v>
      </c>
    </row>
    <row r="5048" spans="1:2">
      <c r="A5048" s="4">
        <v>5043</v>
      </c>
      <c r="B5048" s="6" t="str">
        <f>"00731360"</f>
        <v>00731360</v>
      </c>
    </row>
    <row r="5049" spans="1:2">
      <c r="A5049" s="4">
        <v>5044</v>
      </c>
      <c r="B5049" s="6" t="str">
        <f>"00731376"</f>
        <v>00731376</v>
      </c>
    </row>
    <row r="5050" spans="1:2">
      <c r="A5050" s="4">
        <v>5045</v>
      </c>
      <c r="B5050" s="6" t="str">
        <f>"00731381"</f>
        <v>00731381</v>
      </c>
    </row>
    <row r="5051" spans="1:2">
      <c r="A5051" s="4">
        <v>5046</v>
      </c>
      <c r="B5051" s="6" t="str">
        <f>"00731393"</f>
        <v>00731393</v>
      </c>
    </row>
    <row r="5052" spans="1:2">
      <c r="A5052" s="4">
        <v>5047</v>
      </c>
      <c r="B5052" s="6" t="str">
        <f>"00731398"</f>
        <v>00731398</v>
      </c>
    </row>
    <row r="5053" spans="1:2">
      <c r="A5053" s="4">
        <v>5048</v>
      </c>
      <c r="B5053" s="6" t="str">
        <f>"00731410"</f>
        <v>00731410</v>
      </c>
    </row>
    <row r="5054" spans="1:2">
      <c r="A5054" s="4">
        <v>5049</v>
      </c>
      <c r="B5054" s="6" t="str">
        <f>"00732540"</f>
        <v>00732540</v>
      </c>
    </row>
    <row r="5055" spans="1:2">
      <c r="A5055" s="4">
        <v>5050</v>
      </c>
      <c r="B5055" s="6" t="str">
        <f>"00732550"</f>
        <v>00732550</v>
      </c>
    </row>
    <row r="5056" spans="1:2">
      <c r="A5056" s="4">
        <v>5051</v>
      </c>
      <c r="B5056" s="6" t="str">
        <f>"00732559"</f>
        <v>00732559</v>
      </c>
    </row>
    <row r="5057" spans="1:2">
      <c r="A5057" s="4">
        <v>5052</v>
      </c>
      <c r="B5057" s="6" t="str">
        <f>"00732564"</f>
        <v>00732564</v>
      </c>
    </row>
    <row r="5058" spans="1:2">
      <c r="A5058" s="4">
        <v>5053</v>
      </c>
      <c r="B5058" s="6" t="str">
        <f>"00732609"</f>
        <v>00732609</v>
      </c>
    </row>
    <row r="5059" spans="1:2">
      <c r="A5059" s="4">
        <v>5054</v>
      </c>
      <c r="B5059" s="6" t="str">
        <f>"00732648"</f>
        <v>00732648</v>
      </c>
    </row>
    <row r="5060" spans="1:2">
      <c r="A5060" s="4">
        <v>5055</v>
      </c>
      <c r="B5060" s="6" t="str">
        <f>"00732705"</f>
        <v>00732705</v>
      </c>
    </row>
    <row r="5061" spans="1:2">
      <c r="A5061" s="4">
        <v>5056</v>
      </c>
      <c r="B5061" s="6" t="str">
        <f>"00732711"</f>
        <v>00732711</v>
      </c>
    </row>
    <row r="5062" spans="1:2">
      <c r="A5062" s="4">
        <v>5057</v>
      </c>
      <c r="B5062" s="6" t="str">
        <f>"00732717"</f>
        <v>00732717</v>
      </c>
    </row>
    <row r="5063" spans="1:2">
      <c r="A5063" s="4">
        <v>5058</v>
      </c>
      <c r="B5063" s="6" t="str">
        <f>"00732767"</f>
        <v>00732767</v>
      </c>
    </row>
    <row r="5064" spans="1:2">
      <c r="A5064" s="4">
        <v>5059</v>
      </c>
      <c r="B5064" s="6" t="str">
        <f>"00732771"</f>
        <v>00732771</v>
      </c>
    </row>
    <row r="5065" spans="1:2">
      <c r="A5065" s="4">
        <v>5060</v>
      </c>
      <c r="B5065" s="6" t="str">
        <f>"00732777"</f>
        <v>00732777</v>
      </c>
    </row>
    <row r="5066" spans="1:2">
      <c r="A5066" s="4">
        <v>5061</v>
      </c>
      <c r="B5066" s="6" t="str">
        <f>"00732811"</f>
        <v>00732811</v>
      </c>
    </row>
    <row r="5067" spans="1:2">
      <c r="A5067" s="4">
        <v>5062</v>
      </c>
      <c r="B5067" s="6" t="str">
        <f>"00732843"</f>
        <v>00732843</v>
      </c>
    </row>
    <row r="5068" spans="1:2">
      <c r="A5068" s="4">
        <v>5063</v>
      </c>
      <c r="B5068" s="6" t="str">
        <f>"00732853"</f>
        <v>00732853</v>
      </c>
    </row>
    <row r="5069" spans="1:2">
      <c r="A5069" s="4">
        <v>5064</v>
      </c>
      <c r="B5069" s="6" t="str">
        <f>"00732862"</f>
        <v>00732862</v>
      </c>
    </row>
    <row r="5070" spans="1:2">
      <c r="A5070" s="4">
        <v>5065</v>
      </c>
      <c r="B5070" s="6" t="str">
        <f>"00732876"</f>
        <v>00732876</v>
      </c>
    </row>
    <row r="5071" spans="1:2">
      <c r="A5071" s="4">
        <v>5066</v>
      </c>
      <c r="B5071" s="6" t="str">
        <f>"00732880"</f>
        <v>00732880</v>
      </c>
    </row>
    <row r="5072" spans="1:2">
      <c r="A5072" s="4">
        <v>5067</v>
      </c>
      <c r="B5072" s="6" t="str">
        <f>"00732890"</f>
        <v>00732890</v>
      </c>
    </row>
    <row r="5073" spans="1:2">
      <c r="A5073" s="4">
        <v>5068</v>
      </c>
      <c r="B5073" s="6" t="str">
        <f>"00732896"</f>
        <v>00732896</v>
      </c>
    </row>
    <row r="5074" spans="1:2">
      <c r="A5074" s="4">
        <v>5069</v>
      </c>
      <c r="B5074" s="6" t="str">
        <f>"00732979"</f>
        <v>00732979</v>
      </c>
    </row>
    <row r="5075" spans="1:2">
      <c r="A5075" s="4">
        <v>5070</v>
      </c>
      <c r="B5075" s="6" t="str">
        <f>"00732984"</f>
        <v>00732984</v>
      </c>
    </row>
    <row r="5076" spans="1:2">
      <c r="A5076" s="4">
        <v>5071</v>
      </c>
      <c r="B5076" s="6" t="str">
        <f>"00733006"</f>
        <v>00733006</v>
      </c>
    </row>
    <row r="5077" spans="1:2">
      <c r="A5077" s="4">
        <v>5072</v>
      </c>
      <c r="B5077" s="6" t="str">
        <f>"00733032"</f>
        <v>00733032</v>
      </c>
    </row>
    <row r="5078" spans="1:2">
      <c r="A5078" s="4">
        <v>5073</v>
      </c>
      <c r="B5078" s="6" t="str">
        <f>"00733058"</f>
        <v>00733058</v>
      </c>
    </row>
    <row r="5079" spans="1:2">
      <c r="A5079" s="4">
        <v>5074</v>
      </c>
      <c r="B5079" s="6" t="str">
        <f>"00733059"</f>
        <v>00733059</v>
      </c>
    </row>
    <row r="5080" spans="1:2">
      <c r="A5080" s="4">
        <v>5075</v>
      </c>
      <c r="B5080" s="6" t="str">
        <f>"00733090"</f>
        <v>00733090</v>
      </c>
    </row>
    <row r="5081" spans="1:2">
      <c r="A5081" s="4">
        <v>5076</v>
      </c>
      <c r="B5081" s="6" t="str">
        <f>"00733138"</f>
        <v>00733138</v>
      </c>
    </row>
    <row r="5082" spans="1:2">
      <c r="A5082" s="4">
        <v>5077</v>
      </c>
      <c r="B5082" s="6" t="str">
        <f>"00733145"</f>
        <v>00733145</v>
      </c>
    </row>
    <row r="5083" spans="1:2">
      <c r="A5083" s="4">
        <v>5078</v>
      </c>
      <c r="B5083" s="6" t="str">
        <f>"00733151"</f>
        <v>00733151</v>
      </c>
    </row>
    <row r="5084" spans="1:2">
      <c r="A5084" s="4">
        <v>5079</v>
      </c>
      <c r="B5084" s="6" t="str">
        <f>"00733159"</f>
        <v>00733159</v>
      </c>
    </row>
    <row r="5085" spans="1:2">
      <c r="A5085" s="4">
        <v>5080</v>
      </c>
      <c r="B5085" s="6" t="str">
        <f>"00733166"</f>
        <v>00733166</v>
      </c>
    </row>
    <row r="5086" spans="1:2">
      <c r="A5086" s="4">
        <v>5081</v>
      </c>
      <c r="B5086" s="6" t="str">
        <f>"00733181"</f>
        <v>00733181</v>
      </c>
    </row>
    <row r="5087" spans="1:2">
      <c r="A5087" s="4">
        <v>5082</v>
      </c>
      <c r="B5087" s="6" t="str">
        <f>"00733189"</f>
        <v>00733189</v>
      </c>
    </row>
    <row r="5088" spans="1:2">
      <c r="A5088" s="4">
        <v>5083</v>
      </c>
      <c r="B5088" s="6" t="str">
        <f>"00733195"</f>
        <v>00733195</v>
      </c>
    </row>
    <row r="5089" spans="1:2">
      <c r="A5089" s="4">
        <v>5084</v>
      </c>
      <c r="B5089" s="6" t="str">
        <f>"00733243"</f>
        <v>00733243</v>
      </c>
    </row>
    <row r="5090" spans="1:2">
      <c r="A5090" s="4">
        <v>5085</v>
      </c>
      <c r="B5090" s="6" t="str">
        <f>"00733251"</f>
        <v>00733251</v>
      </c>
    </row>
    <row r="5091" spans="1:2">
      <c r="A5091" s="4">
        <v>5086</v>
      </c>
      <c r="B5091" s="6" t="str">
        <f>"00733252"</f>
        <v>00733252</v>
      </c>
    </row>
    <row r="5092" spans="1:2">
      <c r="A5092" s="4">
        <v>5087</v>
      </c>
      <c r="B5092" s="6" t="str">
        <f>"00733316"</f>
        <v>00733316</v>
      </c>
    </row>
    <row r="5093" spans="1:2">
      <c r="A5093" s="4">
        <v>5088</v>
      </c>
      <c r="B5093" s="6" t="str">
        <f>"00733377"</f>
        <v>00733377</v>
      </c>
    </row>
    <row r="5094" spans="1:2">
      <c r="A5094" s="4">
        <v>5089</v>
      </c>
      <c r="B5094" s="6" t="str">
        <f>"00733484"</f>
        <v>00733484</v>
      </c>
    </row>
    <row r="5095" spans="1:2">
      <c r="A5095" s="4">
        <v>5090</v>
      </c>
      <c r="B5095" s="6" t="str">
        <f>"00733523"</f>
        <v>00733523</v>
      </c>
    </row>
    <row r="5096" spans="1:2">
      <c r="A5096" s="4">
        <v>5091</v>
      </c>
      <c r="B5096" s="6" t="str">
        <f>"00733569"</f>
        <v>00733569</v>
      </c>
    </row>
    <row r="5097" spans="1:2">
      <c r="A5097" s="4">
        <v>5092</v>
      </c>
      <c r="B5097" s="6" t="str">
        <f>"00733595"</f>
        <v>00733595</v>
      </c>
    </row>
    <row r="5098" spans="1:2">
      <c r="A5098" s="4">
        <v>5093</v>
      </c>
      <c r="B5098" s="6" t="str">
        <f>"00733616"</f>
        <v>00733616</v>
      </c>
    </row>
    <row r="5099" spans="1:2">
      <c r="A5099" s="4">
        <v>5094</v>
      </c>
      <c r="B5099" s="6" t="str">
        <f>"00733627"</f>
        <v>00733627</v>
      </c>
    </row>
    <row r="5100" spans="1:2">
      <c r="A5100" s="4">
        <v>5095</v>
      </c>
      <c r="B5100" s="6" t="str">
        <f>"00733631"</f>
        <v>00733631</v>
      </c>
    </row>
    <row r="5101" spans="1:2">
      <c r="A5101" s="4">
        <v>5096</v>
      </c>
      <c r="B5101" s="6" t="str">
        <f>"00733642"</f>
        <v>00733642</v>
      </c>
    </row>
    <row r="5102" spans="1:2">
      <c r="A5102" s="4">
        <v>5097</v>
      </c>
      <c r="B5102" s="6" t="str">
        <f>"00733646"</f>
        <v>00733646</v>
      </c>
    </row>
    <row r="5103" spans="1:2">
      <c r="A5103" s="4">
        <v>5098</v>
      </c>
      <c r="B5103" s="6" t="str">
        <f>"00733668"</f>
        <v>00733668</v>
      </c>
    </row>
    <row r="5104" spans="1:2">
      <c r="A5104" s="4">
        <v>5099</v>
      </c>
      <c r="B5104" s="6" t="str">
        <f>"00733673"</f>
        <v>00733673</v>
      </c>
    </row>
    <row r="5105" spans="1:2">
      <c r="A5105" s="4">
        <v>5100</v>
      </c>
      <c r="B5105" s="6" t="str">
        <f>"00733718"</f>
        <v>00733718</v>
      </c>
    </row>
    <row r="5106" spans="1:2">
      <c r="A5106" s="4">
        <v>5101</v>
      </c>
      <c r="B5106" s="6" t="str">
        <f>"00733747"</f>
        <v>00733747</v>
      </c>
    </row>
    <row r="5107" spans="1:2">
      <c r="A5107" s="4">
        <v>5102</v>
      </c>
      <c r="B5107" s="6" t="str">
        <f>"00733767"</f>
        <v>00733767</v>
      </c>
    </row>
    <row r="5108" spans="1:2">
      <c r="A5108" s="4">
        <v>5103</v>
      </c>
      <c r="B5108" s="6" t="str">
        <f>"00733818"</f>
        <v>00733818</v>
      </c>
    </row>
    <row r="5109" spans="1:2">
      <c r="A5109" s="4">
        <v>5104</v>
      </c>
      <c r="B5109" s="6" t="str">
        <f>"00733839"</f>
        <v>00733839</v>
      </c>
    </row>
    <row r="5110" spans="1:2">
      <c r="A5110" s="4">
        <v>5105</v>
      </c>
      <c r="B5110" s="6" t="str">
        <f>"00733881"</f>
        <v>00733881</v>
      </c>
    </row>
    <row r="5111" spans="1:2">
      <c r="A5111" s="4">
        <v>5106</v>
      </c>
      <c r="B5111" s="6" t="str">
        <f>"00733908"</f>
        <v>00733908</v>
      </c>
    </row>
    <row r="5112" spans="1:2">
      <c r="A5112" s="4">
        <v>5107</v>
      </c>
      <c r="B5112" s="6" t="str">
        <f>"00733912"</f>
        <v>00733912</v>
      </c>
    </row>
    <row r="5113" spans="1:2">
      <c r="A5113" s="4">
        <v>5108</v>
      </c>
      <c r="B5113" s="6" t="str">
        <f>"00733923"</f>
        <v>00733923</v>
      </c>
    </row>
    <row r="5114" spans="1:2">
      <c r="A5114" s="4">
        <v>5109</v>
      </c>
      <c r="B5114" s="6" t="str">
        <f>"00733929"</f>
        <v>00733929</v>
      </c>
    </row>
    <row r="5115" spans="1:2">
      <c r="A5115" s="4">
        <v>5110</v>
      </c>
      <c r="B5115" s="6" t="str">
        <f>"00733972"</f>
        <v>00733972</v>
      </c>
    </row>
    <row r="5116" spans="1:2">
      <c r="A5116" s="4">
        <v>5111</v>
      </c>
      <c r="B5116" s="6" t="str">
        <f>"00733993"</f>
        <v>00733993</v>
      </c>
    </row>
    <row r="5117" spans="1:2">
      <c r="A5117" s="4">
        <v>5112</v>
      </c>
      <c r="B5117" s="6" t="str">
        <f>"00734001"</f>
        <v>00734001</v>
      </c>
    </row>
    <row r="5118" spans="1:2">
      <c r="A5118" s="4">
        <v>5113</v>
      </c>
      <c r="B5118" s="6" t="str">
        <f>"00734033"</f>
        <v>00734033</v>
      </c>
    </row>
    <row r="5119" spans="1:2">
      <c r="A5119" s="4">
        <v>5114</v>
      </c>
      <c r="B5119" s="6" t="str">
        <f>"00734038"</f>
        <v>00734038</v>
      </c>
    </row>
    <row r="5120" spans="1:2">
      <c r="A5120" s="4">
        <v>5115</v>
      </c>
      <c r="B5120" s="6" t="str">
        <f>"00734060"</f>
        <v>00734060</v>
      </c>
    </row>
    <row r="5121" spans="1:2">
      <c r="A5121" s="4">
        <v>5116</v>
      </c>
      <c r="B5121" s="6" t="str">
        <f>"00734080"</f>
        <v>00734080</v>
      </c>
    </row>
    <row r="5122" spans="1:2">
      <c r="A5122" s="4">
        <v>5117</v>
      </c>
      <c r="B5122" s="6" t="str">
        <f>"00734090"</f>
        <v>00734090</v>
      </c>
    </row>
    <row r="5123" spans="1:2">
      <c r="A5123" s="4">
        <v>5118</v>
      </c>
      <c r="B5123" s="6" t="str">
        <f>"00734109"</f>
        <v>00734109</v>
      </c>
    </row>
    <row r="5124" spans="1:2">
      <c r="A5124" s="4">
        <v>5119</v>
      </c>
      <c r="B5124" s="6" t="str">
        <f>"00734116"</f>
        <v>00734116</v>
      </c>
    </row>
    <row r="5125" spans="1:2">
      <c r="A5125" s="4">
        <v>5120</v>
      </c>
      <c r="B5125" s="6" t="str">
        <f>"00734148"</f>
        <v>00734148</v>
      </c>
    </row>
    <row r="5126" spans="1:2">
      <c r="A5126" s="4">
        <v>5121</v>
      </c>
      <c r="B5126" s="6" t="str">
        <f>"00734155"</f>
        <v>00734155</v>
      </c>
    </row>
    <row r="5127" spans="1:2">
      <c r="A5127" s="4">
        <v>5122</v>
      </c>
      <c r="B5127" s="6" t="str">
        <f>"00734161"</f>
        <v>00734161</v>
      </c>
    </row>
    <row r="5128" spans="1:2">
      <c r="A5128" s="4">
        <v>5123</v>
      </c>
      <c r="B5128" s="6" t="str">
        <f>"00734163"</f>
        <v>00734163</v>
      </c>
    </row>
    <row r="5129" spans="1:2">
      <c r="A5129" s="4">
        <v>5124</v>
      </c>
      <c r="B5129" s="6" t="str">
        <f>"00734240"</f>
        <v>00734240</v>
      </c>
    </row>
    <row r="5130" spans="1:2">
      <c r="A5130" s="4">
        <v>5125</v>
      </c>
      <c r="B5130" s="6" t="str">
        <f>"00734262"</f>
        <v>00734262</v>
      </c>
    </row>
    <row r="5131" spans="1:2">
      <c r="A5131" s="4">
        <v>5126</v>
      </c>
      <c r="B5131" s="6" t="str">
        <f>"00734332"</f>
        <v>00734332</v>
      </c>
    </row>
    <row r="5132" spans="1:2">
      <c r="A5132" s="4">
        <v>5127</v>
      </c>
      <c r="B5132" s="6" t="str">
        <f>"00734341"</f>
        <v>00734341</v>
      </c>
    </row>
    <row r="5133" spans="1:2">
      <c r="A5133" s="4">
        <v>5128</v>
      </c>
      <c r="B5133" s="6" t="str">
        <f>"00734389"</f>
        <v>00734389</v>
      </c>
    </row>
    <row r="5134" spans="1:2">
      <c r="A5134" s="4">
        <v>5129</v>
      </c>
      <c r="B5134" s="6" t="str">
        <f>"00734396"</f>
        <v>00734396</v>
      </c>
    </row>
    <row r="5135" spans="1:2">
      <c r="A5135" s="4">
        <v>5130</v>
      </c>
      <c r="B5135" s="6" t="str">
        <f>"00734400"</f>
        <v>00734400</v>
      </c>
    </row>
    <row r="5136" spans="1:2">
      <c r="A5136" s="4">
        <v>5131</v>
      </c>
      <c r="B5136" s="6" t="str">
        <f>"00734413"</f>
        <v>00734413</v>
      </c>
    </row>
    <row r="5137" spans="1:2">
      <c r="A5137" s="4">
        <v>5132</v>
      </c>
      <c r="B5137" s="6" t="str">
        <f>"00734425"</f>
        <v>00734425</v>
      </c>
    </row>
    <row r="5138" spans="1:2">
      <c r="A5138" s="4">
        <v>5133</v>
      </c>
      <c r="B5138" s="6" t="str">
        <f>"00734452"</f>
        <v>00734452</v>
      </c>
    </row>
    <row r="5139" spans="1:2">
      <c r="A5139" s="4">
        <v>5134</v>
      </c>
      <c r="B5139" s="6" t="str">
        <f>"00734472"</f>
        <v>00734472</v>
      </c>
    </row>
    <row r="5140" spans="1:2">
      <c r="A5140" s="4">
        <v>5135</v>
      </c>
      <c r="B5140" s="6" t="str">
        <f>"00734497"</f>
        <v>00734497</v>
      </c>
    </row>
    <row r="5141" spans="1:2">
      <c r="A5141" s="4">
        <v>5136</v>
      </c>
      <c r="B5141" s="6" t="str">
        <f>"00734543"</f>
        <v>00734543</v>
      </c>
    </row>
    <row r="5142" spans="1:2">
      <c r="A5142" s="4">
        <v>5137</v>
      </c>
      <c r="B5142" s="6" t="str">
        <f>"00734582"</f>
        <v>00734582</v>
      </c>
    </row>
    <row r="5143" spans="1:2">
      <c r="A5143" s="4">
        <v>5138</v>
      </c>
      <c r="B5143" s="6" t="str">
        <f>"00734594"</f>
        <v>00734594</v>
      </c>
    </row>
    <row r="5144" spans="1:2">
      <c r="A5144" s="4">
        <v>5139</v>
      </c>
      <c r="B5144" s="6" t="str">
        <f>"00734606"</f>
        <v>00734606</v>
      </c>
    </row>
    <row r="5145" spans="1:2">
      <c r="A5145" s="4">
        <v>5140</v>
      </c>
      <c r="B5145" s="6" t="str">
        <f>"00734651"</f>
        <v>00734651</v>
      </c>
    </row>
    <row r="5146" spans="1:2">
      <c r="A5146" s="4">
        <v>5141</v>
      </c>
      <c r="B5146" s="6" t="str">
        <f>"00734660"</f>
        <v>00734660</v>
      </c>
    </row>
    <row r="5147" spans="1:2">
      <c r="A5147" s="4">
        <v>5142</v>
      </c>
      <c r="B5147" s="6" t="str">
        <f>"00734687"</f>
        <v>00734687</v>
      </c>
    </row>
    <row r="5148" spans="1:2">
      <c r="A5148" s="4">
        <v>5143</v>
      </c>
      <c r="B5148" s="6" t="str">
        <f>"00734688"</f>
        <v>00734688</v>
      </c>
    </row>
    <row r="5149" spans="1:2">
      <c r="A5149" s="4">
        <v>5144</v>
      </c>
      <c r="B5149" s="6" t="str">
        <f>"00734708"</f>
        <v>00734708</v>
      </c>
    </row>
    <row r="5150" spans="1:2">
      <c r="A5150" s="4">
        <v>5145</v>
      </c>
      <c r="B5150" s="6" t="str">
        <f>"00734743"</f>
        <v>00734743</v>
      </c>
    </row>
    <row r="5151" spans="1:2">
      <c r="A5151" s="4">
        <v>5146</v>
      </c>
      <c r="B5151" s="6" t="str">
        <f>"00734804"</f>
        <v>00734804</v>
      </c>
    </row>
    <row r="5152" spans="1:2">
      <c r="A5152" s="4">
        <v>5147</v>
      </c>
      <c r="B5152" s="6" t="str">
        <f>"00734806"</f>
        <v>00734806</v>
      </c>
    </row>
    <row r="5153" spans="1:2">
      <c r="A5153" s="4">
        <v>5148</v>
      </c>
      <c r="B5153" s="6" t="str">
        <f>"00734811"</f>
        <v>00734811</v>
      </c>
    </row>
    <row r="5154" spans="1:2">
      <c r="A5154" s="4">
        <v>5149</v>
      </c>
      <c r="B5154" s="6" t="str">
        <f>"00734815"</f>
        <v>00734815</v>
      </c>
    </row>
    <row r="5155" spans="1:2">
      <c r="A5155" s="4">
        <v>5150</v>
      </c>
      <c r="B5155" s="6" t="str">
        <f>"00734820"</f>
        <v>00734820</v>
      </c>
    </row>
    <row r="5156" spans="1:2">
      <c r="A5156" s="4">
        <v>5151</v>
      </c>
      <c r="B5156" s="6" t="str">
        <f>"00734851"</f>
        <v>00734851</v>
      </c>
    </row>
    <row r="5157" spans="1:2">
      <c r="A5157" s="4">
        <v>5152</v>
      </c>
      <c r="B5157" s="6" t="str">
        <f>"00734864"</f>
        <v>00734864</v>
      </c>
    </row>
    <row r="5158" spans="1:2">
      <c r="A5158" s="4">
        <v>5153</v>
      </c>
      <c r="B5158" s="6" t="str">
        <f>"00734876"</f>
        <v>00734876</v>
      </c>
    </row>
    <row r="5159" spans="1:2">
      <c r="A5159" s="4">
        <v>5154</v>
      </c>
      <c r="B5159" s="6" t="str">
        <f>"00734877"</f>
        <v>00734877</v>
      </c>
    </row>
    <row r="5160" spans="1:2">
      <c r="A5160" s="4">
        <v>5155</v>
      </c>
      <c r="B5160" s="6" t="str">
        <f>"00734878"</f>
        <v>00734878</v>
      </c>
    </row>
    <row r="5161" spans="1:2">
      <c r="A5161" s="4">
        <v>5156</v>
      </c>
      <c r="B5161" s="6" t="str">
        <f>"00734931"</f>
        <v>00734931</v>
      </c>
    </row>
    <row r="5162" spans="1:2">
      <c r="A5162" s="4">
        <v>5157</v>
      </c>
      <c r="B5162" s="6" t="str">
        <f>"00734953"</f>
        <v>00734953</v>
      </c>
    </row>
    <row r="5163" spans="1:2">
      <c r="A5163" s="4">
        <v>5158</v>
      </c>
      <c r="B5163" s="6" t="str">
        <f>"00734955"</f>
        <v>00734955</v>
      </c>
    </row>
    <row r="5164" spans="1:2">
      <c r="A5164" s="4">
        <v>5159</v>
      </c>
      <c r="B5164" s="6" t="str">
        <f>"00734960"</f>
        <v>00734960</v>
      </c>
    </row>
    <row r="5165" spans="1:2">
      <c r="A5165" s="4">
        <v>5160</v>
      </c>
      <c r="B5165" s="6" t="str">
        <f>"00734971"</f>
        <v>00734971</v>
      </c>
    </row>
    <row r="5166" spans="1:2">
      <c r="A5166" s="4">
        <v>5161</v>
      </c>
      <c r="B5166" s="6" t="str">
        <f>"00734981"</f>
        <v>00734981</v>
      </c>
    </row>
    <row r="5167" spans="1:2">
      <c r="A5167" s="4">
        <v>5162</v>
      </c>
      <c r="B5167" s="6" t="str">
        <f>"00735044"</f>
        <v>00735044</v>
      </c>
    </row>
    <row r="5168" spans="1:2">
      <c r="A5168" s="4">
        <v>5163</v>
      </c>
      <c r="B5168" s="6" t="str">
        <f>"00735053"</f>
        <v>00735053</v>
      </c>
    </row>
    <row r="5169" spans="1:2">
      <c r="A5169" s="4">
        <v>5164</v>
      </c>
      <c r="B5169" s="6" t="str">
        <f>"00735091"</f>
        <v>00735091</v>
      </c>
    </row>
    <row r="5170" spans="1:2">
      <c r="A5170" s="4">
        <v>5165</v>
      </c>
      <c r="B5170" s="6" t="str">
        <f>"00735125"</f>
        <v>00735125</v>
      </c>
    </row>
    <row r="5171" spans="1:2">
      <c r="A5171" s="4">
        <v>5166</v>
      </c>
      <c r="B5171" s="6" t="str">
        <f>"00735134"</f>
        <v>00735134</v>
      </c>
    </row>
    <row r="5172" spans="1:2">
      <c r="A5172" s="4">
        <v>5167</v>
      </c>
      <c r="B5172" s="6" t="str">
        <f>"00735139"</f>
        <v>00735139</v>
      </c>
    </row>
    <row r="5173" spans="1:2">
      <c r="A5173" s="4">
        <v>5168</v>
      </c>
      <c r="B5173" s="6" t="str">
        <f>"00735159"</f>
        <v>00735159</v>
      </c>
    </row>
    <row r="5174" spans="1:2">
      <c r="A5174" s="4">
        <v>5169</v>
      </c>
      <c r="B5174" s="6" t="str">
        <f>"00735161"</f>
        <v>00735161</v>
      </c>
    </row>
    <row r="5175" spans="1:2">
      <c r="A5175" s="4">
        <v>5170</v>
      </c>
      <c r="B5175" s="6" t="str">
        <f>"00735189"</f>
        <v>00735189</v>
      </c>
    </row>
    <row r="5176" spans="1:2">
      <c r="A5176" s="4">
        <v>5171</v>
      </c>
      <c r="B5176" s="6" t="str">
        <f>"00735260"</f>
        <v>00735260</v>
      </c>
    </row>
    <row r="5177" spans="1:2">
      <c r="A5177" s="4">
        <v>5172</v>
      </c>
      <c r="B5177" s="6" t="str">
        <f>"00735274"</f>
        <v>00735274</v>
      </c>
    </row>
    <row r="5178" spans="1:2">
      <c r="A5178" s="4">
        <v>5173</v>
      </c>
      <c r="B5178" s="6" t="str">
        <f>"00735277"</f>
        <v>00735277</v>
      </c>
    </row>
    <row r="5179" spans="1:2">
      <c r="A5179" s="4">
        <v>5174</v>
      </c>
      <c r="B5179" s="6" t="str">
        <f>"00735291"</f>
        <v>00735291</v>
      </c>
    </row>
    <row r="5180" spans="1:2">
      <c r="A5180" s="4">
        <v>5175</v>
      </c>
      <c r="B5180" s="6" t="str">
        <f>"00735310"</f>
        <v>00735310</v>
      </c>
    </row>
    <row r="5181" spans="1:2">
      <c r="A5181" s="4">
        <v>5176</v>
      </c>
      <c r="B5181" s="6" t="str">
        <f>"00735313"</f>
        <v>00735313</v>
      </c>
    </row>
    <row r="5182" spans="1:2">
      <c r="A5182" s="4">
        <v>5177</v>
      </c>
      <c r="B5182" s="6" t="str">
        <f>"00735314"</f>
        <v>00735314</v>
      </c>
    </row>
    <row r="5183" spans="1:2">
      <c r="A5183" s="4">
        <v>5178</v>
      </c>
      <c r="B5183" s="6" t="str">
        <f>"00735333"</f>
        <v>00735333</v>
      </c>
    </row>
    <row r="5184" spans="1:2">
      <c r="A5184" s="4">
        <v>5179</v>
      </c>
      <c r="B5184" s="6" t="str">
        <f>"00735334"</f>
        <v>00735334</v>
      </c>
    </row>
    <row r="5185" spans="1:2">
      <c r="A5185" s="4">
        <v>5180</v>
      </c>
      <c r="B5185" s="6" t="str">
        <f>"00735340"</f>
        <v>00735340</v>
      </c>
    </row>
    <row r="5186" spans="1:2">
      <c r="A5186" s="4">
        <v>5181</v>
      </c>
      <c r="B5186" s="6" t="str">
        <f>"00735400"</f>
        <v>00735400</v>
      </c>
    </row>
    <row r="5187" spans="1:2">
      <c r="A5187" s="4">
        <v>5182</v>
      </c>
      <c r="B5187" s="6" t="str">
        <f>"00735401"</f>
        <v>00735401</v>
      </c>
    </row>
    <row r="5188" spans="1:2">
      <c r="A5188" s="4">
        <v>5183</v>
      </c>
      <c r="B5188" s="6" t="str">
        <f>"00735409"</f>
        <v>00735409</v>
      </c>
    </row>
    <row r="5189" spans="1:2">
      <c r="A5189" s="4">
        <v>5184</v>
      </c>
      <c r="B5189" s="6" t="str">
        <f>"00735410"</f>
        <v>00735410</v>
      </c>
    </row>
    <row r="5190" spans="1:2">
      <c r="A5190" s="4">
        <v>5185</v>
      </c>
      <c r="B5190" s="6" t="str">
        <f>"00735440"</f>
        <v>00735440</v>
      </c>
    </row>
    <row r="5191" spans="1:2">
      <c r="A5191" s="4">
        <v>5186</v>
      </c>
      <c r="B5191" s="6" t="str">
        <f>"00735455"</f>
        <v>00735455</v>
      </c>
    </row>
    <row r="5192" spans="1:2">
      <c r="A5192" s="4">
        <v>5187</v>
      </c>
      <c r="B5192" s="6" t="str">
        <f>"00735474"</f>
        <v>00735474</v>
      </c>
    </row>
    <row r="5193" spans="1:2">
      <c r="A5193" s="4">
        <v>5188</v>
      </c>
      <c r="B5193" s="6" t="str">
        <f>"00735477"</f>
        <v>00735477</v>
      </c>
    </row>
    <row r="5194" spans="1:2">
      <c r="A5194" s="4">
        <v>5189</v>
      </c>
      <c r="B5194" s="6" t="str">
        <f>"00735482"</f>
        <v>00735482</v>
      </c>
    </row>
    <row r="5195" spans="1:2">
      <c r="A5195" s="4">
        <v>5190</v>
      </c>
      <c r="B5195" s="6" t="str">
        <f>"00735505"</f>
        <v>00735505</v>
      </c>
    </row>
    <row r="5196" spans="1:2">
      <c r="A5196" s="4">
        <v>5191</v>
      </c>
      <c r="B5196" s="6" t="str">
        <f>"00735542"</f>
        <v>00735542</v>
      </c>
    </row>
    <row r="5197" spans="1:2">
      <c r="A5197" s="4">
        <v>5192</v>
      </c>
      <c r="B5197" s="6" t="str">
        <f>"00735560"</f>
        <v>00735560</v>
      </c>
    </row>
    <row r="5198" spans="1:2">
      <c r="A5198" s="4">
        <v>5193</v>
      </c>
      <c r="B5198" s="6" t="str">
        <f>"00735569"</f>
        <v>00735569</v>
      </c>
    </row>
    <row r="5199" spans="1:2">
      <c r="A5199" s="4">
        <v>5194</v>
      </c>
      <c r="B5199" s="6" t="str">
        <f>"00735589"</f>
        <v>00735589</v>
      </c>
    </row>
    <row r="5200" spans="1:2">
      <c r="A5200" s="4">
        <v>5195</v>
      </c>
      <c r="B5200" s="6" t="str">
        <f>"00735594"</f>
        <v>00735594</v>
      </c>
    </row>
    <row r="5201" spans="1:2">
      <c r="A5201" s="4">
        <v>5196</v>
      </c>
      <c r="B5201" s="6" t="str">
        <f>"00735603"</f>
        <v>00735603</v>
      </c>
    </row>
    <row r="5202" spans="1:2">
      <c r="A5202" s="4">
        <v>5197</v>
      </c>
      <c r="B5202" s="6" t="str">
        <f>"00735658"</f>
        <v>00735658</v>
      </c>
    </row>
    <row r="5203" spans="1:2">
      <c r="A5203" s="4">
        <v>5198</v>
      </c>
      <c r="B5203" s="6" t="str">
        <f>"00735669"</f>
        <v>00735669</v>
      </c>
    </row>
    <row r="5204" spans="1:2">
      <c r="A5204" s="4">
        <v>5199</v>
      </c>
      <c r="B5204" s="6" t="str">
        <f>"00735678"</f>
        <v>00735678</v>
      </c>
    </row>
    <row r="5205" spans="1:2">
      <c r="A5205" s="4">
        <v>5200</v>
      </c>
      <c r="B5205" s="6" t="str">
        <f>"00735691"</f>
        <v>00735691</v>
      </c>
    </row>
    <row r="5206" spans="1:2">
      <c r="A5206" s="4">
        <v>5201</v>
      </c>
      <c r="B5206" s="6" t="str">
        <f>"00735703"</f>
        <v>00735703</v>
      </c>
    </row>
    <row r="5207" spans="1:2">
      <c r="A5207" s="4">
        <v>5202</v>
      </c>
      <c r="B5207" s="6" t="str">
        <f>"00735710"</f>
        <v>00735710</v>
      </c>
    </row>
    <row r="5208" spans="1:2">
      <c r="A5208" s="4">
        <v>5203</v>
      </c>
      <c r="B5208" s="6" t="str">
        <f>"00735731"</f>
        <v>00735731</v>
      </c>
    </row>
    <row r="5209" spans="1:2">
      <c r="A5209" s="4">
        <v>5204</v>
      </c>
      <c r="B5209" s="6" t="str">
        <f>"00735750"</f>
        <v>00735750</v>
      </c>
    </row>
    <row r="5210" spans="1:2">
      <c r="A5210" s="4">
        <v>5205</v>
      </c>
      <c r="B5210" s="6" t="str">
        <f>"00735777"</f>
        <v>00735777</v>
      </c>
    </row>
    <row r="5211" spans="1:2">
      <c r="A5211" s="4">
        <v>5206</v>
      </c>
      <c r="B5211" s="6" t="str">
        <f>"00735852"</f>
        <v>00735852</v>
      </c>
    </row>
    <row r="5212" spans="1:2">
      <c r="A5212" s="4">
        <v>5207</v>
      </c>
      <c r="B5212" s="6" t="str">
        <f>"00735876"</f>
        <v>00735876</v>
      </c>
    </row>
    <row r="5213" spans="1:2">
      <c r="A5213" s="4">
        <v>5208</v>
      </c>
      <c r="B5213" s="6" t="str">
        <f>"00735935"</f>
        <v>00735935</v>
      </c>
    </row>
    <row r="5214" spans="1:2">
      <c r="A5214" s="4">
        <v>5209</v>
      </c>
      <c r="B5214" s="6" t="str">
        <f>"00735966"</f>
        <v>00735966</v>
      </c>
    </row>
    <row r="5215" spans="1:2">
      <c r="A5215" s="4">
        <v>5210</v>
      </c>
      <c r="B5215" s="6" t="str">
        <f>"00735975"</f>
        <v>00735975</v>
      </c>
    </row>
    <row r="5216" spans="1:2">
      <c r="A5216" s="4">
        <v>5211</v>
      </c>
      <c r="B5216" s="6" t="str">
        <f>"00735993"</f>
        <v>00735993</v>
      </c>
    </row>
    <row r="5217" spans="1:2">
      <c r="A5217" s="4">
        <v>5212</v>
      </c>
      <c r="B5217" s="6" t="str">
        <f>"00736000"</f>
        <v>00736000</v>
      </c>
    </row>
    <row r="5218" spans="1:2">
      <c r="A5218" s="4">
        <v>5213</v>
      </c>
      <c r="B5218" s="6" t="str">
        <f>"00736035"</f>
        <v>00736035</v>
      </c>
    </row>
    <row r="5219" spans="1:2">
      <c r="A5219" s="4">
        <v>5214</v>
      </c>
      <c r="B5219" s="6" t="str">
        <f>"00736043"</f>
        <v>00736043</v>
      </c>
    </row>
    <row r="5220" spans="1:2">
      <c r="A5220" s="4">
        <v>5215</v>
      </c>
      <c r="B5220" s="6" t="str">
        <f>"00736055"</f>
        <v>00736055</v>
      </c>
    </row>
    <row r="5221" spans="1:2">
      <c r="A5221" s="4">
        <v>5216</v>
      </c>
      <c r="B5221" s="6" t="str">
        <f>"00736056"</f>
        <v>00736056</v>
      </c>
    </row>
    <row r="5222" spans="1:2">
      <c r="A5222" s="4">
        <v>5217</v>
      </c>
      <c r="B5222" s="6" t="str">
        <f>"00736089"</f>
        <v>00736089</v>
      </c>
    </row>
    <row r="5223" spans="1:2">
      <c r="A5223" s="4">
        <v>5218</v>
      </c>
      <c r="B5223" s="6" t="str">
        <f>"00736092"</f>
        <v>00736092</v>
      </c>
    </row>
    <row r="5224" spans="1:2">
      <c r="A5224" s="4">
        <v>5219</v>
      </c>
      <c r="B5224" s="6" t="str">
        <f>"00736129"</f>
        <v>00736129</v>
      </c>
    </row>
    <row r="5225" spans="1:2">
      <c r="A5225" s="4">
        <v>5220</v>
      </c>
      <c r="B5225" s="6" t="str">
        <f>"00736153"</f>
        <v>00736153</v>
      </c>
    </row>
    <row r="5226" spans="1:2">
      <c r="A5226" s="4">
        <v>5221</v>
      </c>
      <c r="B5226" s="6" t="str">
        <f>"00736180"</f>
        <v>00736180</v>
      </c>
    </row>
    <row r="5227" spans="1:2">
      <c r="A5227" s="4">
        <v>5222</v>
      </c>
      <c r="B5227" s="6" t="str">
        <f>"00736181"</f>
        <v>00736181</v>
      </c>
    </row>
    <row r="5228" spans="1:2">
      <c r="A5228" s="4">
        <v>5223</v>
      </c>
      <c r="B5228" s="6" t="str">
        <f>"00736187"</f>
        <v>00736187</v>
      </c>
    </row>
    <row r="5229" spans="1:2">
      <c r="A5229" s="4">
        <v>5224</v>
      </c>
      <c r="B5229" s="6" t="str">
        <f>"00736198"</f>
        <v>00736198</v>
      </c>
    </row>
    <row r="5230" spans="1:2">
      <c r="A5230" s="4">
        <v>5225</v>
      </c>
      <c r="B5230" s="6" t="str">
        <f>"00736208"</f>
        <v>00736208</v>
      </c>
    </row>
    <row r="5231" spans="1:2">
      <c r="A5231" s="4">
        <v>5226</v>
      </c>
      <c r="B5231" s="6" t="str">
        <f>"00736211"</f>
        <v>00736211</v>
      </c>
    </row>
    <row r="5232" spans="1:2">
      <c r="A5232" s="4">
        <v>5227</v>
      </c>
      <c r="B5232" s="6" t="str">
        <f>"00736234"</f>
        <v>00736234</v>
      </c>
    </row>
    <row r="5233" spans="1:2">
      <c r="A5233" s="4">
        <v>5228</v>
      </c>
      <c r="B5233" s="6" t="str">
        <f>"00736239"</f>
        <v>00736239</v>
      </c>
    </row>
    <row r="5234" spans="1:2">
      <c r="A5234" s="4">
        <v>5229</v>
      </c>
      <c r="B5234" s="6" t="str">
        <f>"00736257"</f>
        <v>00736257</v>
      </c>
    </row>
    <row r="5235" spans="1:2">
      <c r="A5235" s="4">
        <v>5230</v>
      </c>
      <c r="B5235" s="6" t="str">
        <f>"00736274"</f>
        <v>00736274</v>
      </c>
    </row>
    <row r="5236" spans="1:2">
      <c r="A5236" s="4">
        <v>5231</v>
      </c>
      <c r="B5236" s="6" t="str">
        <f>"00736328"</f>
        <v>00736328</v>
      </c>
    </row>
    <row r="5237" spans="1:2">
      <c r="A5237" s="4">
        <v>5232</v>
      </c>
      <c r="B5237" s="6" t="str">
        <f>"00736337"</f>
        <v>00736337</v>
      </c>
    </row>
    <row r="5238" spans="1:2">
      <c r="A5238" s="4">
        <v>5233</v>
      </c>
      <c r="B5238" s="6" t="str">
        <f>"00736353"</f>
        <v>00736353</v>
      </c>
    </row>
    <row r="5239" spans="1:2">
      <c r="A5239" s="4">
        <v>5234</v>
      </c>
      <c r="B5239" s="6" t="str">
        <f>"00736377"</f>
        <v>00736377</v>
      </c>
    </row>
    <row r="5240" spans="1:2">
      <c r="A5240" s="4">
        <v>5235</v>
      </c>
      <c r="B5240" s="6" t="str">
        <f>"00736382"</f>
        <v>00736382</v>
      </c>
    </row>
    <row r="5241" spans="1:2">
      <c r="A5241" s="4">
        <v>5236</v>
      </c>
      <c r="B5241" s="6" t="str">
        <f>"00736427"</f>
        <v>00736427</v>
      </c>
    </row>
    <row r="5242" spans="1:2">
      <c r="A5242" s="4">
        <v>5237</v>
      </c>
      <c r="B5242" s="6" t="str">
        <f>"00736431"</f>
        <v>00736431</v>
      </c>
    </row>
    <row r="5243" spans="1:2">
      <c r="A5243" s="4">
        <v>5238</v>
      </c>
      <c r="B5243" s="6" t="str">
        <f>"00736432"</f>
        <v>00736432</v>
      </c>
    </row>
    <row r="5244" spans="1:2">
      <c r="A5244" s="4">
        <v>5239</v>
      </c>
      <c r="B5244" s="6" t="str">
        <f>"00736468"</f>
        <v>00736468</v>
      </c>
    </row>
    <row r="5245" spans="1:2">
      <c r="A5245" s="4">
        <v>5240</v>
      </c>
      <c r="B5245" s="6" t="str">
        <f>"00736507"</f>
        <v>00736507</v>
      </c>
    </row>
    <row r="5246" spans="1:2">
      <c r="A5246" s="4">
        <v>5241</v>
      </c>
      <c r="B5246" s="6" t="str">
        <f>"00736540"</f>
        <v>00736540</v>
      </c>
    </row>
    <row r="5247" spans="1:2">
      <c r="A5247" s="4">
        <v>5242</v>
      </c>
      <c r="B5247" s="6" t="str">
        <f>"00736564"</f>
        <v>00736564</v>
      </c>
    </row>
    <row r="5248" spans="1:2">
      <c r="A5248" s="4">
        <v>5243</v>
      </c>
      <c r="B5248" s="6" t="str">
        <f>"00736590"</f>
        <v>00736590</v>
      </c>
    </row>
    <row r="5249" spans="1:2">
      <c r="A5249" s="4">
        <v>5244</v>
      </c>
      <c r="B5249" s="6" t="str">
        <f>"00736610"</f>
        <v>00736610</v>
      </c>
    </row>
    <row r="5250" spans="1:2">
      <c r="A5250" s="4">
        <v>5245</v>
      </c>
      <c r="B5250" s="6" t="str">
        <f>"00736616"</f>
        <v>00736616</v>
      </c>
    </row>
    <row r="5251" spans="1:2">
      <c r="A5251" s="4">
        <v>5246</v>
      </c>
      <c r="B5251" s="6" t="str">
        <f>"00736623"</f>
        <v>00736623</v>
      </c>
    </row>
    <row r="5252" spans="1:2">
      <c r="A5252" s="4">
        <v>5247</v>
      </c>
      <c r="B5252" s="6" t="str">
        <f>"00736644"</f>
        <v>00736644</v>
      </c>
    </row>
    <row r="5253" spans="1:2">
      <c r="A5253" s="4">
        <v>5248</v>
      </c>
      <c r="B5253" s="6" t="str">
        <f>"00736692"</f>
        <v>00736692</v>
      </c>
    </row>
    <row r="5254" spans="1:2">
      <c r="A5254" s="4">
        <v>5249</v>
      </c>
      <c r="B5254" s="6" t="str">
        <f>"00736702"</f>
        <v>00736702</v>
      </c>
    </row>
    <row r="5255" spans="1:2">
      <c r="A5255" s="4">
        <v>5250</v>
      </c>
      <c r="B5255" s="6" t="str">
        <f>"00736709"</f>
        <v>00736709</v>
      </c>
    </row>
    <row r="5256" spans="1:2">
      <c r="A5256" s="4">
        <v>5251</v>
      </c>
      <c r="B5256" s="6" t="str">
        <f>"00736715"</f>
        <v>00736715</v>
      </c>
    </row>
    <row r="5257" spans="1:2">
      <c r="A5257" s="4">
        <v>5252</v>
      </c>
      <c r="B5257" s="6" t="str">
        <f>"00736753"</f>
        <v>00736753</v>
      </c>
    </row>
    <row r="5258" spans="1:2">
      <c r="A5258" s="4">
        <v>5253</v>
      </c>
      <c r="B5258" s="6" t="str">
        <f>"00736760"</f>
        <v>00736760</v>
      </c>
    </row>
    <row r="5259" spans="1:2">
      <c r="A5259" s="4">
        <v>5254</v>
      </c>
      <c r="B5259" s="6" t="str">
        <f>"00736771"</f>
        <v>00736771</v>
      </c>
    </row>
    <row r="5260" spans="1:2">
      <c r="A5260" s="4">
        <v>5255</v>
      </c>
      <c r="B5260" s="6" t="str">
        <f>"00736775"</f>
        <v>00736775</v>
      </c>
    </row>
    <row r="5261" spans="1:2">
      <c r="A5261" s="4">
        <v>5256</v>
      </c>
      <c r="B5261" s="6" t="str">
        <f>"00736784"</f>
        <v>00736784</v>
      </c>
    </row>
    <row r="5262" spans="1:2">
      <c r="A5262" s="4">
        <v>5257</v>
      </c>
      <c r="B5262" s="6" t="str">
        <f>"00736800"</f>
        <v>00736800</v>
      </c>
    </row>
    <row r="5263" spans="1:2">
      <c r="A5263" s="4">
        <v>5258</v>
      </c>
      <c r="B5263" s="6" t="str">
        <f>"00736817"</f>
        <v>00736817</v>
      </c>
    </row>
    <row r="5264" spans="1:2">
      <c r="A5264" s="4">
        <v>5259</v>
      </c>
      <c r="B5264" s="6" t="str">
        <f>"00736820"</f>
        <v>00736820</v>
      </c>
    </row>
    <row r="5265" spans="1:2">
      <c r="A5265" s="4">
        <v>5260</v>
      </c>
      <c r="B5265" s="6" t="str">
        <f>"00736870"</f>
        <v>00736870</v>
      </c>
    </row>
    <row r="5266" spans="1:2">
      <c r="A5266" s="4">
        <v>5261</v>
      </c>
      <c r="B5266" s="6" t="str">
        <f>"00736913"</f>
        <v>00736913</v>
      </c>
    </row>
    <row r="5267" spans="1:2">
      <c r="A5267" s="4">
        <v>5262</v>
      </c>
      <c r="B5267" s="6" t="str">
        <f>"00736916"</f>
        <v>00736916</v>
      </c>
    </row>
    <row r="5268" spans="1:2">
      <c r="A5268" s="4">
        <v>5263</v>
      </c>
      <c r="B5268" s="6" t="str">
        <f>"00736918"</f>
        <v>00736918</v>
      </c>
    </row>
    <row r="5269" spans="1:2">
      <c r="A5269" s="4">
        <v>5264</v>
      </c>
      <c r="B5269" s="6" t="str">
        <f>"00736945"</f>
        <v>00736945</v>
      </c>
    </row>
    <row r="5270" spans="1:2">
      <c r="A5270" s="4">
        <v>5265</v>
      </c>
      <c r="B5270" s="6" t="str">
        <f>"00736955"</f>
        <v>00736955</v>
      </c>
    </row>
    <row r="5271" spans="1:2">
      <c r="A5271" s="4">
        <v>5266</v>
      </c>
      <c r="B5271" s="6" t="str">
        <f>"00736984"</f>
        <v>00736984</v>
      </c>
    </row>
    <row r="5272" spans="1:2">
      <c r="A5272" s="4">
        <v>5267</v>
      </c>
      <c r="B5272" s="6" t="str">
        <f>"00737001"</f>
        <v>00737001</v>
      </c>
    </row>
    <row r="5273" spans="1:2">
      <c r="A5273" s="4">
        <v>5268</v>
      </c>
      <c r="B5273" s="6" t="str">
        <f>"00737014"</f>
        <v>00737014</v>
      </c>
    </row>
    <row r="5274" spans="1:2">
      <c r="A5274" s="4">
        <v>5269</v>
      </c>
      <c r="B5274" s="6" t="str">
        <f>"00737018"</f>
        <v>00737018</v>
      </c>
    </row>
    <row r="5275" spans="1:2">
      <c r="A5275" s="4">
        <v>5270</v>
      </c>
      <c r="B5275" s="6" t="str">
        <f>"00737057"</f>
        <v>00737057</v>
      </c>
    </row>
    <row r="5276" spans="1:2">
      <c r="A5276" s="4">
        <v>5271</v>
      </c>
      <c r="B5276" s="6" t="str">
        <f>"00737075"</f>
        <v>00737075</v>
      </c>
    </row>
    <row r="5277" spans="1:2">
      <c r="A5277" s="4">
        <v>5272</v>
      </c>
      <c r="B5277" s="6" t="str">
        <f>"00737127"</f>
        <v>00737127</v>
      </c>
    </row>
    <row r="5278" spans="1:2">
      <c r="A5278" s="4">
        <v>5273</v>
      </c>
      <c r="B5278" s="6" t="str">
        <f>"00737135"</f>
        <v>00737135</v>
      </c>
    </row>
    <row r="5279" spans="1:2">
      <c r="A5279" s="4">
        <v>5274</v>
      </c>
      <c r="B5279" s="6" t="str">
        <f>"00737138"</f>
        <v>00737138</v>
      </c>
    </row>
    <row r="5280" spans="1:2">
      <c r="A5280" s="4">
        <v>5275</v>
      </c>
      <c r="B5280" s="6" t="str">
        <f>"00737153"</f>
        <v>00737153</v>
      </c>
    </row>
    <row r="5281" spans="1:2">
      <c r="A5281" s="4">
        <v>5276</v>
      </c>
      <c r="B5281" s="6" t="str">
        <f>"00737155"</f>
        <v>00737155</v>
      </c>
    </row>
    <row r="5282" spans="1:2">
      <c r="A5282" s="4">
        <v>5277</v>
      </c>
      <c r="B5282" s="6" t="str">
        <f>"00737171"</f>
        <v>00737171</v>
      </c>
    </row>
    <row r="5283" spans="1:2">
      <c r="A5283" s="4">
        <v>5278</v>
      </c>
      <c r="B5283" s="6" t="str">
        <f>"00737175"</f>
        <v>00737175</v>
      </c>
    </row>
    <row r="5284" spans="1:2">
      <c r="A5284" s="4">
        <v>5279</v>
      </c>
      <c r="B5284" s="6" t="str">
        <f>"00737185"</f>
        <v>00737185</v>
      </c>
    </row>
    <row r="5285" spans="1:2">
      <c r="A5285" s="4">
        <v>5280</v>
      </c>
      <c r="B5285" s="6" t="str">
        <f>"00737193"</f>
        <v>00737193</v>
      </c>
    </row>
    <row r="5286" spans="1:2">
      <c r="A5286" s="4">
        <v>5281</v>
      </c>
      <c r="B5286" s="6" t="str">
        <f>"00737208"</f>
        <v>00737208</v>
      </c>
    </row>
    <row r="5287" spans="1:2">
      <c r="A5287" s="4">
        <v>5282</v>
      </c>
      <c r="B5287" s="6" t="str">
        <f>"00737221"</f>
        <v>00737221</v>
      </c>
    </row>
    <row r="5288" spans="1:2">
      <c r="A5288" s="4">
        <v>5283</v>
      </c>
      <c r="B5288" s="6" t="str">
        <f>"00737229"</f>
        <v>00737229</v>
      </c>
    </row>
    <row r="5289" spans="1:2">
      <c r="A5289" s="4">
        <v>5284</v>
      </c>
      <c r="B5289" s="6" t="str">
        <f>"00737255"</f>
        <v>00737255</v>
      </c>
    </row>
    <row r="5290" spans="1:2">
      <c r="A5290" s="4">
        <v>5285</v>
      </c>
      <c r="B5290" s="6" t="str">
        <f>"00737272"</f>
        <v>00737272</v>
      </c>
    </row>
    <row r="5291" spans="1:2">
      <c r="A5291" s="4">
        <v>5286</v>
      </c>
      <c r="B5291" s="6" t="str">
        <f>"00737276"</f>
        <v>00737276</v>
      </c>
    </row>
    <row r="5292" spans="1:2">
      <c r="A5292" s="4">
        <v>5287</v>
      </c>
      <c r="B5292" s="6" t="str">
        <f>"00737279"</f>
        <v>00737279</v>
      </c>
    </row>
    <row r="5293" spans="1:2">
      <c r="A5293" s="4">
        <v>5288</v>
      </c>
      <c r="B5293" s="6" t="str">
        <f>"00737325"</f>
        <v>00737325</v>
      </c>
    </row>
    <row r="5294" spans="1:2">
      <c r="A5294" s="4">
        <v>5289</v>
      </c>
      <c r="B5294" s="6" t="str">
        <f>"00737326"</f>
        <v>00737326</v>
      </c>
    </row>
    <row r="5295" spans="1:2">
      <c r="A5295" s="4">
        <v>5290</v>
      </c>
      <c r="B5295" s="6" t="str">
        <f>"00737345"</f>
        <v>00737345</v>
      </c>
    </row>
    <row r="5296" spans="1:2">
      <c r="A5296" s="4">
        <v>5291</v>
      </c>
      <c r="B5296" s="6" t="str">
        <f>"00737351"</f>
        <v>00737351</v>
      </c>
    </row>
    <row r="5297" spans="1:2">
      <c r="A5297" s="4">
        <v>5292</v>
      </c>
      <c r="B5297" s="6" t="str">
        <f>"00737383"</f>
        <v>00737383</v>
      </c>
    </row>
    <row r="5298" spans="1:2">
      <c r="A5298" s="4">
        <v>5293</v>
      </c>
      <c r="B5298" s="6" t="str">
        <f>"00737415"</f>
        <v>00737415</v>
      </c>
    </row>
    <row r="5299" spans="1:2">
      <c r="A5299" s="4">
        <v>5294</v>
      </c>
      <c r="B5299" s="6" t="str">
        <f>"00737424"</f>
        <v>00737424</v>
      </c>
    </row>
    <row r="5300" spans="1:2">
      <c r="A5300" s="4">
        <v>5295</v>
      </c>
      <c r="B5300" s="6" t="str">
        <f>"00737435"</f>
        <v>00737435</v>
      </c>
    </row>
    <row r="5301" spans="1:2">
      <c r="A5301" s="4">
        <v>5296</v>
      </c>
      <c r="B5301" s="6" t="str">
        <f>"00737447"</f>
        <v>00737447</v>
      </c>
    </row>
    <row r="5302" spans="1:2">
      <c r="A5302" s="4">
        <v>5297</v>
      </c>
      <c r="B5302" s="6" t="str">
        <f>"00737474"</f>
        <v>00737474</v>
      </c>
    </row>
    <row r="5303" spans="1:2">
      <c r="A5303" s="4">
        <v>5298</v>
      </c>
      <c r="B5303" s="6" t="str">
        <f>"00737483"</f>
        <v>00737483</v>
      </c>
    </row>
    <row r="5304" spans="1:2">
      <c r="A5304" s="4">
        <v>5299</v>
      </c>
      <c r="B5304" s="6" t="str">
        <f>"00737492"</f>
        <v>00737492</v>
      </c>
    </row>
    <row r="5305" spans="1:2">
      <c r="A5305" s="4">
        <v>5300</v>
      </c>
      <c r="B5305" s="6" t="str">
        <f>"00737495"</f>
        <v>00737495</v>
      </c>
    </row>
    <row r="5306" spans="1:2">
      <c r="A5306" s="4">
        <v>5301</v>
      </c>
      <c r="B5306" s="6" t="str">
        <f>"00737510"</f>
        <v>00737510</v>
      </c>
    </row>
    <row r="5307" spans="1:2">
      <c r="A5307" s="4">
        <v>5302</v>
      </c>
      <c r="B5307" s="6" t="str">
        <f>"00737511"</f>
        <v>00737511</v>
      </c>
    </row>
    <row r="5308" spans="1:2">
      <c r="A5308" s="4">
        <v>5303</v>
      </c>
      <c r="B5308" s="6" t="str">
        <f>"00737543"</f>
        <v>00737543</v>
      </c>
    </row>
    <row r="5309" spans="1:2">
      <c r="A5309" s="4">
        <v>5304</v>
      </c>
      <c r="B5309" s="6" t="str">
        <f>"00737573"</f>
        <v>00737573</v>
      </c>
    </row>
    <row r="5310" spans="1:2">
      <c r="A5310" s="4">
        <v>5305</v>
      </c>
      <c r="B5310" s="6" t="str">
        <f>"00737586"</f>
        <v>00737586</v>
      </c>
    </row>
    <row r="5311" spans="1:2">
      <c r="A5311" s="4">
        <v>5306</v>
      </c>
      <c r="B5311" s="6" t="str">
        <f>"00737645"</f>
        <v>00737645</v>
      </c>
    </row>
    <row r="5312" spans="1:2">
      <c r="A5312" s="4">
        <v>5307</v>
      </c>
      <c r="B5312" s="6" t="str">
        <f>"00737646"</f>
        <v>00737646</v>
      </c>
    </row>
    <row r="5313" spans="1:2">
      <c r="A5313" s="4">
        <v>5308</v>
      </c>
      <c r="B5313" s="6" t="str">
        <f>"00737670"</f>
        <v>00737670</v>
      </c>
    </row>
    <row r="5314" spans="1:2">
      <c r="A5314" s="4">
        <v>5309</v>
      </c>
      <c r="B5314" s="6" t="str">
        <f>"00737674"</f>
        <v>00737674</v>
      </c>
    </row>
    <row r="5315" spans="1:2">
      <c r="A5315" s="4">
        <v>5310</v>
      </c>
      <c r="B5315" s="6" t="str">
        <f>"00737685"</f>
        <v>00737685</v>
      </c>
    </row>
    <row r="5316" spans="1:2">
      <c r="A5316" s="4">
        <v>5311</v>
      </c>
      <c r="B5316" s="6" t="str">
        <f>"00737686"</f>
        <v>00737686</v>
      </c>
    </row>
    <row r="5317" spans="1:2">
      <c r="A5317" s="4">
        <v>5312</v>
      </c>
      <c r="B5317" s="6" t="str">
        <f>"00737723"</f>
        <v>00737723</v>
      </c>
    </row>
    <row r="5318" spans="1:2">
      <c r="A5318" s="4">
        <v>5313</v>
      </c>
      <c r="B5318" s="6" t="str">
        <f>"00737725"</f>
        <v>00737725</v>
      </c>
    </row>
    <row r="5319" spans="1:2">
      <c r="A5319" s="4">
        <v>5314</v>
      </c>
      <c r="B5319" s="6" t="str">
        <f>"00737783"</f>
        <v>00737783</v>
      </c>
    </row>
    <row r="5320" spans="1:2">
      <c r="A5320" s="4">
        <v>5315</v>
      </c>
      <c r="B5320" s="6" t="str">
        <f>"00737805"</f>
        <v>00737805</v>
      </c>
    </row>
    <row r="5321" spans="1:2">
      <c r="A5321" s="4">
        <v>5316</v>
      </c>
      <c r="B5321" s="6" t="str">
        <f>"00737853"</f>
        <v>00737853</v>
      </c>
    </row>
    <row r="5322" spans="1:2">
      <c r="A5322" s="4">
        <v>5317</v>
      </c>
      <c r="B5322" s="6" t="str">
        <f>"00737859"</f>
        <v>00737859</v>
      </c>
    </row>
    <row r="5323" spans="1:2">
      <c r="A5323" s="4">
        <v>5318</v>
      </c>
      <c r="B5323" s="6" t="str">
        <f>"00737873"</f>
        <v>00737873</v>
      </c>
    </row>
    <row r="5324" spans="1:2">
      <c r="A5324" s="4">
        <v>5319</v>
      </c>
      <c r="B5324" s="6" t="str">
        <f>"00737896"</f>
        <v>00737896</v>
      </c>
    </row>
    <row r="5325" spans="1:2">
      <c r="A5325" s="4">
        <v>5320</v>
      </c>
      <c r="B5325" s="6" t="str">
        <f>"00737903"</f>
        <v>00737903</v>
      </c>
    </row>
    <row r="5326" spans="1:2">
      <c r="A5326" s="4">
        <v>5321</v>
      </c>
      <c r="B5326" s="6" t="str">
        <f>"00737907"</f>
        <v>00737907</v>
      </c>
    </row>
    <row r="5327" spans="1:2">
      <c r="A5327" s="4">
        <v>5322</v>
      </c>
      <c r="B5327" s="6" t="str">
        <f>"00737932"</f>
        <v>00737932</v>
      </c>
    </row>
    <row r="5328" spans="1:2">
      <c r="A5328" s="4">
        <v>5323</v>
      </c>
      <c r="B5328" s="6" t="str">
        <f>"00737934"</f>
        <v>00737934</v>
      </c>
    </row>
    <row r="5329" spans="1:2">
      <c r="A5329" s="4">
        <v>5324</v>
      </c>
      <c r="B5329" s="6" t="str">
        <f>"00737981"</f>
        <v>00737981</v>
      </c>
    </row>
    <row r="5330" spans="1:2">
      <c r="A5330" s="4">
        <v>5325</v>
      </c>
      <c r="B5330" s="6" t="str">
        <f>"00737982"</f>
        <v>00737982</v>
      </c>
    </row>
    <row r="5331" spans="1:2">
      <c r="A5331" s="4">
        <v>5326</v>
      </c>
      <c r="B5331" s="6" t="str">
        <f>"00737988"</f>
        <v>00737988</v>
      </c>
    </row>
    <row r="5332" spans="1:2">
      <c r="A5332" s="4">
        <v>5327</v>
      </c>
      <c r="B5332" s="6" t="str">
        <f>"00737993"</f>
        <v>00737993</v>
      </c>
    </row>
    <row r="5333" spans="1:2">
      <c r="A5333" s="4">
        <v>5328</v>
      </c>
      <c r="B5333" s="6" t="str">
        <f>"00738034"</f>
        <v>00738034</v>
      </c>
    </row>
    <row r="5334" spans="1:2">
      <c r="A5334" s="4">
        <v>5329</v>
      </c>
      <c r="B5334" s="6" t="str">
        <f>"00738042"</f>
        <v>00738042</v>
      </c>
    </row>
    <row r="5335" spans="1:2">
      <c r="A5335" s="4">
        <v>5330</v>
      </c>
      <c r="B5335" s="6" t="str">
        <f>"00738090"</f>
        <v>00738090</v>
      </c>
    </row>
    <row r="5336" spans="1:2">
      <c r="A5336" s="4">
        <v>5331</v>
      </c>
      <c r="B5336" s="6" t="str">
        <f>"00738136"</f>
        <v>00738136</v>
      </c>
    </row>
    <row r="5337" spans="1:2">
      <c r="A5337" s="4">
        <v>5332</v>
      </c>
      <c r="B5337" s="6" t="str">
        <f>"00738149"</f>
        <v>00738149</v>
      </c>
    </row>
    <row r="5338" spans="1:2">
      <c r="A5338" s="4">
        <v>5333</v>
      </c>
      <c r="B5338" s="6" t="str">
        <f>"00738156"</f>
        <v>00738156</v>
      </c>
    </row>
    <row r="5339" spans="1:2">
      <c r="A5339" s="4">
        <v>5334</v>
      </c>
      <c r="B5339" s="6" t="str">
        <f>"00738187"</f>
        <v>00738187</v>
      </c>
    </row>
    <row r="5340" spans="1:2">
      <c r="A5340" s="4">
        <v>5335</v>
      </c>
      <c r="B5340" s="6" t="str">
        <f>"00738219"</f>
        <v>00738219</v>
      </c>
    </row>
    <row r="5341" spans="1:2">
      <c r="A5341" s="4">
        <v>5336</v>
      </c>
      <c r="B5341" s="6" t="str">
        <f>"00738238"</f>
        <v>00738238</v>
      </c>
    </row>
    <row r="5342" spans="1:2">
      <c r="A5342" s="4">
        <v>5337</v>
      </c>
      <c r="B5342" s="6" t="str">
        <f>"00738244"</f>
        <v>00738244</v>
      </c>
    </row>
    <row r="5343" spans="1:2">
      <c r="A5343" s="4">
        <v>5338</v>
      </c>
      <c r="B5343" s="6" t="str">
        <f>"00738281"</f>
        <v>00738281</v>
      </c>
    </row>
    <row r="5344" spans="1:2">
      <c r="A5344" s="4">
        <v>5339</v>
      </c>
      <c r="B5344" s="6" t="str">
        <f>"00738285"</f>
        <v>00738285</v>
      </c>
    </row>
    <row r="5345" spans="1:2">
      <c r="A5345" s="4">
        <v>5340</v>
      </c>
      <c r="B5345" s="6" t="str">
        <f>"00738289"</f>
        <v>00738289</v>
      </c>
    </row>
    <row r="5346" spans="1:2">
      <c r="A5346" s="4">
        <v>5341</v>
      </c>
      <c r="B5346" s="6" t="str">
        <f>"00738365"</f>
        <v>00738365</v>
      </c>
    </row>
    <row r="5347" spans="1:2">
      <c r="A5347" s="4">
        <v>5342</v>
      </c>
      <c r="B5347" s="6" t="str">
        <f>"00738379"</f>
        <v>00738379</v>
      </c>
    </row>
    <row r="5348" spans="1:2">
      <c r="A5348" s="4">
        <v>5343</v>
      </c>
      <c r="B5348" s="6" t="str">
        <f>"00738397"</f>
        <v>00738397</v>
      </c>
    </row>
    <row r="5349" spans="1:2">
      <c r="A5349" s="4">
        <v>5344</v>
      </c>
      <c r="B5349" s="6" t="str">
        <f>"00738441"</f>
        <v>00738441</v>
      </c>
    </row>
    <row r="5350" spans="1:2">
      <c r="A5350" s="4">
        <v>5345</v>
      </c>
      <c r="B5350" s="6" t="str">
        <f>"00738448"</f>
        <v>00738448</v>
      </c>
    </row>
    <row r="5351" spans="1:2">
      <c r="A5351" s="4">
        <v>5346</v>
      </c>
      <c r="B5351" s="6" t="str">
        <f>"00738454"</f>
        <v>00738454</v>
      </c>
    </row>
    <row r="5352" spans="1:2">
      <c r="A5352" s="4">
        <v>5347</v>
      </c>
      <c r="B5352" s="6" t="str">
        <f>"00738502"</f>
        <v>00738502</v>
      </c>
    </row>
    <row r="5353" spans="1:2">
      <c r="A5353" s="4">
        <v>5348</v>
      </c>
      <c r="B5353" s="6" t="str">
        <f>"00738522"</f>
        <v>00738522</v>
      </c>
    </row>
    <row r="5354" spans="1:2">
      <c r="A5354" s="4">
        <v>5349</v>
      </c>
      <c r="B5354" s="6" t="str">
        <f>"00738561"</f>
        <v>00738561</v>
      </c>
    </row>
    <row r="5355" spans="1:2">
      <c r="A5355" s="4">
        <v>5350</v>
      </c>
      <c r="B5355" s="6" t="str">
        <f>"00738587"</f>
        <v>00738587</v>
      </c>
    </row>
    <row r="5356" spans="1:2">
      <c r="A5356" s="4">
        <v>5351</v>
      </c>
      <c r="B5356" s="6" t="str">
        <f>"00738642"</f>
        <v>00738642</v>
      </c>
    </row>
    <row r="5357" spans="1:2">
      <c r="A5357" s="4">
        <v>5352</v>
      </c>
      <c r="B5357" s="6" t="str">
        <f>"00738692"</f>
        <v>00738692</v>
      </c>
    </row>
    <row r="5358" spans="1:2">
      <c r="A5358" s="4">
        <v>5353</v>
      </c>
      <c r="B5358" s="6" t="str">
        <f>"00738694"</f>
        <v>00738694</v>
      </c>
    </row>
    <row r="5359" spans="1:2">
      <c r="A5359" s="4">
        <v>5354</v>
      </c>
      <c r="B5359" s="6" t="str">
        <f>"00738727"</f>
        <v>00738727</v>
      </c>
    </row>
    <row r="5360" spans="1:2">
      <c r="A5360" s="4">
        <v>5355</v>
      </c>
      <c r="B5360" s="6" t="str">
        <f>"00738747"</f>
        <v>00738747</v>
      </c>
    </row>
    <row r="5361" spans="1:2">
      <c r="A5361" s="4">
        <v>5356</v>
      </c>
      <c r="B5361" s="6" t="str">
        <f>"00738753"</f>
        <v>00738753</v>
      </c>
    </row>
    <row r="5362" spans="1:2">
      <c r="A5362" s="4">
        <v>5357</v>
      </c>
      <c r="B5362" s="6" t="str">
        <f>"00738771"</f>
        <v>00738771</v>
      </c>
    </row>
    <row r="5363" spans="1:2">
      <c r="A5363" s="4">
        <v>5358</v>
      </c>
      <c r="B5363" s="6" t="str">
        <f>"00738843"</f>
        <v>00738843</v>
      </c>
    </row>
    <row r="5364" spans="1:2">
      <c r="A5364" s="4">
        <v>5359</v>
      </c>
      <c r="B5364" s="6" t="str">
        <f>"00738855"</f>
        <v>00738855</v>
      </c>
    </row>
    <row r="5365" spans="1:2">
      <c r="A5365" s="4">
        <v>5360</v>
      </c>
      <c r="B5365" s="6" t="str">
        <f>"00738909"</f>
        <v>00738909</v>
      </c>
    </row>
    <row r="5366" spans="1:2">
      <c r="A5366" s="4">
        <v>5361</v>
      </c>
      <c r="B5366" s="6" t="str">
        <f>"00738930"</f>
        <v>00738930</v>
      </c>
    </row>
    <row r="5367" spans="1:2">
      <c r="A5367" s="4">
        <v>5362</v>
      </c>
      <c r="B5367" s="6" t="str">
        <f>"00738965"</f>
        <v>00738965</v>
      </c>
    </row>
    <row r="5368" spans="1:2">
      <c r="A5368" s="4">
        <v>5363</v>
      </c>
      <c r="B5368" s="6" t="str">
        <f>"00739001"</f>
        <v>00739001</v>
      </c>
    </row>
    <row r="5369" spans="1:2">
      <c r="A5369" s="4">
        <v>5364</v>
      </c>
      <c r="B5369" s="6" t="str">
        <f>"00739012"</f>
        <v>00739012</v>
      </c>
    </row>
    <row r="5370" spans="1:2">
      <c r="A5370" s="4">
        <v>5365</v>
      </c>
      <c r="B5370" s="6" t="str">
        <f>"00739021"</f>
        <v>00739021</v>
      </c>
    </row>
    <row r="5371" spans="1:2">
      <c r="A5371" s="4">
        <v>5366</v>
      </c>
      <c r="B5371" s="6" t="str">
        <f>"00739034"</f>
        <v>00739034</v>
      </c>
    </row>
    <row r="5372" spans="1:2">
      <c r="A5372" s="4">
        <v>5367</v>
      </c>
      <c r="B5372" s="6" t="str">
        <f>"00739077"</f>
        <v>00739077</v>
      </c>
    </row>
    <row r="5373" spans="1:2">
      <c r="A5373" s="4">
        <v>5368</v>
      </c>
      <c r="B5373" s="6" t="str">
        <f>"00739147"</f>
        <v>00739147</v>
      </c>
    </row>
    <row r="5374" spans="1:2">
      <c r="A5374" s="4">
        <v>5369</v>
      </c>
      <c r="B5374" s="6" t="str">
        <f>"00739157"</f>
        <v>00739157</v>
      </c>
    </row>
    <row r="5375" spans="1:2">
      <c r="A5375" s="4">
        <v>5370</v>
      </c>
      <c r="B5375" s="6" t="str">
        <f>"00739177"</f>
        <v>00739177</v>
      </c>
    </row>
    <row r="5376" spans="1:2">
      <c r="A5376" s="4">
        <v>5371</v>
      </c>
      <c r="B5376" s="6" t="str">
        <f>"00739182"</f>
        <v>00739182</v>
      </c>
    </row>
    <row r="5377" spans="1:2">
      <c r="A5377" s="4">
        <v>5372</v>
      </c>
      <c r="B5377" s="6" t="str">
        <f>"00739211"</f>
        <v>00739211</v>
      </c>
    </row>
    <row r="5378" spans="1:2">
      <c r="A5378" s="4">
        <v>5373</v>
      </c>
      <c r="B5378" s="6" t="str">
        <f>"00739230"</f>
        <v>00739230</v>
      </c>
    </row>
    <row r="5379" spans="1:2">
      <c r="A5379" s="4">
        <v>5374</v>
      </c>
      <c r="B5379" s="6" t="str">
        <f>"00739283"</f>
        <v>00739283</v>
      </c>
    </row>
    <row r="5380" spans="1:2">
      <c r="A5380" s="4">
        <v>5375</v>
      </c>
      <c r="B5380" s="6" t="str">
        <f>"00739286"</f>
        <v>00739286</v>
      </c>
    </row>
    <row r="5381" spans="1:2">
      <c r="A5381" s="4">
        <v>5376</v>
      </c>
      <c r="B5381" s="6" t="str">
        <f>"00739292"</f>
        <v>00739292</v>
      </c>
    </row>
    <row r="5382" spans="1:2">
      <c r="A5382" s="4">
        <v>5377</v>
      </c>
      <c r="B5382" s="6" t="str">
        <f>"00739303"</f>
        <v>00739303</v>
      </c>
    </row>
    <row r="5383" spans="1:2">
      <c r="A5383" s="4">
        <v>5378</v>
      </c>
      <c r="B5383" s="6" t="str">
        <f>"00739348"</f>
        <v>00739348</v>
      </c>
    </row>
    <row r="5384" spans="1:2">
      <c r="A5384" s="4">
        <v>5379</v>
      </c>
      <c r="B5384" s="6" t="str">
        <f>"00739378"</f>
        <v>00739378</v>
      </c>
    </row>
    <row r="5385" spans="1:2">
      <c r="A5385" s="4">
        <v>5380</v>
      </c>
      <c r="B5385" s="6" t="str">
        <f>"00739415"</f>
        <v>00739415</v>
      </c>
    </row>
    <row r="5386" spans="1:2">
      <c r="A5386" s="4">
        <v>5381</v>
      </c>
      <c r="B5386" s="6" t="str">
        <f>"00739423"</f>
        <v>00739423</v>
      </c>
    </row>
    <row r="5387" spans="1:2">
      <c r="A5387" s="4">
        <v>5382</v>
      </c>
      <c r="B5387" s="6" t="str">
        <f>"00739430"</f>
        <v>00739430</v>
      </c>
    </row>
    <row r="5388" spans="1:2">
      <c r="A5388" s="4">
        <v>5383</v>
      </c>
      <c r="B5388" s="6" t="str">
        <f>"00739447"</f>
        <v>00739447</v>
      </c>
    </row>
    <row r="5389" spans="1:2">
      <c r="A5389" s="4">
        <v>5384</v>
      </c>
      <c r="B5389" s="6" t="str">
        <f>"00739452"</f>
        <v>00739452</v>
      </c>
    </row>
    <row r="5390" spans="1:2">
      <c r="A5390" s="4">
        <v>5385</v>
      </c>
      <c r="B5390" s="6" t="str">
        <f>"00739453"</f>
        <v>00739453</v>
      </c>
    </row>
    <row r="5391" spans="1:2">
      <c r="A5391" s="4">
        <v>5386</v>
      </c>
      <c r="B5391" s="6" t="str">
        <f>"00739470"</f>
        <v>00739470</v>
      </c>
    </row>
    <row r="5392" spans="1:2">
      <c r="A5392" s="4">
        <v>5387</v>
      </c>
      <c r="B5392" s="6" t="str">
        <f>"00739492"</f>
        <v>00739492</v>
      </c>
    </row>
    <row r="5393" spans="1:2">
      <c r="A5393" s="4">
        <v>5388</v>
      </c>
      <c r="B5393" s="6" t="str">
        <f>"00739497"</f>
        <v>00739497</v>
      </c>
    </row>
    <row r="5394" spans="1:2">
      <c r="A5394" s="4">
        <v>5389</v>
      </c>
      <c r="B5394" s="6" t="str">
        <f>"00739505"</f>
        <v>00739505</v>
      </c>
    </row>
    <row r="5395" spans="1:2">
      <c r="A5395" s="4">
        <v>5390</v>
      </c>
      <c r="B5395" s="6" t="str">
        <f>"00739529"</f>
        <v>00739529</v>
      </c>
    </row>
    <row r="5396" spans="1:2">
      <c r="A5396" s="4">
        <v>5391</v>
      </c>
      <c r="B5396" s="6" t="str">
        <f>"00739548"</f>
        <v>00739548</v>
      </c>
    </row>
    <row r="5397" spans="1:2">
      <c r="A5397" s="4">
        <v>5392</v>
      </c>
      <c r="B5397" s="6" t="str">
        <f>"00739564"</f>
        <v>00739564</v>
      </c>
    </row>
    <row r="5398" spans="1:2">
      <c r="A5398" s="4">
        <v>5393</v>
      </c>
      <c r="B5398" s="6" t="str">
        <f>"00739590"</f>
        <v>00739590</v>
      </c>
    </row>
    <row r="5399" spans="1:2">
      <c r="A5399" s="4">
        <v>5394</v>
      </c>
      <c r="B5399" s="6" t="str">
        <f>"00739641"</f>
        <v>00739641</v>
      </c>
    </row>
    <row r="5400" spans="1:2">
      <c r="A5400" s="4">
        <v>5395</v>
      </c>
      <c r="B5400" s="6" t="str">
        <f>"00739671"</f>
        <v>00739671</v>
      </c>
    </row>
    <row r="5401" spans="1:2">
      <c r="A5401" s="4">
        <v>5396</v>
      </c>
      <c r="B5401" s="6" t="str">
        <f>"00739674"</f>
        <v>00739674</v>
      </c>
    </row>
    <row r="5402" spans="1:2">
      <c r="A5402" s="4">
        <v>5397</v>
      </c>
      <c r="B5402" s="6" t="str">
        <f>"00739680"</f>
        <v>00739680</v>
      </c>
    </row>
    <row r="5403" spans="1:2">
      <c r="A5403" s="4">
        <v>5398</v>
      </c>
      <c r="B5403" s="6" t="str">
        <f>"00739691"</f>
        <v>00739691</v>
      </c>
    </row>
    <row r="5404" spans="1:2">
      <c r="A5404" s="4">
        <v>5399</v>
      </c>
      <c r="B5404" s="6" t="str">
        <f>"00739709"</f>
        <v>00739709</v>
      </c>
    </row>
    <row r="5405" spans="1:2">
      <c r="A5405" s="4">
        <v>5400</v>
      </c>
      <c r="B5405" s="6" t="str">
        <f>"00739711"</f>
        <v>00739711</v>
      </c>
    </row>
    <row r="5406" spans="1:2">
      <c r="A5406" s="4">
        <v>5401</v>
      </c>
      <c r="B5406" s="6" t="str">
        <f>"00739715"</f>
        <v>00739715</v>
      </c>
    </row>
    <row r="5407" spans="1:2">
      <c r="A5407" s="4">
        <v>5402</v>
      </c>
      <c r="B5407" s="6" t="str">
        <f>"00739724"</f>
        <v>00739724</v>
      </c>
    </row>
    <row r="5408" spans="1:2">
      <c r="A5408" s="4">
        <v>5403</v>
      </c>
      <c r="B5408" s="6" t="str">
        <f>"00739773"</f>
        <v>00739773</v>
      </c>
    </row>
    <row r="5409" spans="1:2">
      <c r="A5409" s="4">
        <v>5404</v>
      </c>
      <c r="B5409" s="6" t="str">
        <f>"00739797"</f>
        <v>00739797</v>
      </c>
    </row>
    <row r="5410" spans="1:2">
      <c r="A5410" s="4">
        <v>5405</v>
      </c>
      <c r="B5410" s="6" t="str">
        <f>"00739812"</f>
        <v>00739812</v>
      </c>
    </row>
    <row r="5411" spans="1:2">
      <c r="A5411" s="4">
        <v>5406</v>
      </c>
      <c r="B5411" s="6" t="str">
        <f>"00739815"</f>
        <v>00739815</v>
      </c>
    </row>
    <row r="5412" spans="1:2">
      <c r="A5412" s="4">
        <v>5407</v>
      </c>
      <c r="B5412" s="6" t="str">
        <f>"00739822"</f>
        <v>00739822</v>
      </c>
    </row>
    <row r="5413" spans="1:2">
      <c r="A5413" s="4">
        <v>5408</v>
      </c>
      <c r="B5413" s="6" t="str">
        <f>"00739853"</f>
        <v>00739853</v>
      </c>
    </row>
    <row r="5414" spans="1:2">
      <c r="A5414" s="4">
        <v>5409</v>
      </c>
      <c r="B5414" s="6" t="str">
        <f>"00739893"</f>
        <v>00739893</v>
      </c>
    </row>
    <row r="5415" spans="1:2">
      <c r="A5415" s="4">
        <v>5410</v>
      </c>
      <c r="B5415" s="6" t="str">
        <f>"00739904"</f>
        <v>00739904</v>
      </c>
    </row>
    <row r="5416" spans="1:2">
      <c r="A5416" s="4">
        <v>5411</v>
      </c>
      <c r="B5416" s="6" t="str">
        <f>"00739915"</f>
        <v>00739915</v>
      </c>
    </row>
    <row r="5417" spans="1:2">
      <c r="A5417" s="4">
        <v>5412</v>
      </c>
      <c r="B5417" s="6" t="str">
        <f>"00739928"</f>
        <v>00739928</v>
      </c>
    </row>
    <row r="5418" spans="1:2">
      <c r="A5418" s="4">
        <v>5413</v>
      </c>
      <c r="B5418" s="6" t="str">
        <f>"00739937"</f>
        <v>00739937</v>
      </c>
    </row>
    <row r="5419" spans="1:2">
      <c r="A5419" s="4">
        <v>5414</v>
      </c>
      <c r="B5419" s="6" t="str">
        <f>"00739938"</f>
        <v>00739938</v>
      </c>
    </row>
    <row r="5420" spans="1:2">
      <c r="A5420" s="4">
        <v>5415</v>
      </c>
      <c r="B5420" s="6" t="str">
        <f>"00739942"</f>
        <v>00739942</v>
      </c>
    </row>
    <row r="5421" spans="1:2">
      <c r="A5421" s="4">
        <v>5416</v>
      </c>
      <c r="B5421" s="6" t="str">
        <f>"00739951"</f>
        <v>00739951</v>
      </c>
    </row>
    <row r="5422" spans="1:2">
      <c r="A5422" s="4">
        <v>5417</v>
      </c>
      <c r="B5422" s="6" t="str">
        <f>"00739978"</f>
        <v>00739978</v>
      </c>
    </row>
    <row r="5423" spans="1:2">
      <c r="A5423" s="4">
        <v>5418</v>
      </c>
      <c r="B5423" s="6" t="str">
        <f>"00739987"</f>
        <v>00739987</v>
      </c>
    </row>
    <row r="5424" spans="1:2">
      <c r="A5424" s="4">
        <v>5419</v>
      </c>
      <c r="B5424" s="6" t="str">
        <f>"00739989"</f>
        <v>00739989</v>
      </c>
    </row>
    <row r="5425" spans="1:2">
      <c r="A5425" s="4">
        <v>5420</v>
      </c>
      <c r="B5425" s="6" t="str">
        <f>"00739995"</f>
        <v>00739995</v>
      </c>
    </row>
    <row r="5426" spans="1:2">
      <c r="A5426" s="4">
        <v>5421</v>
      </c>
      <c r="B5426" s="6" t="str">
        <f>"00740018"</f>
        <v>00740018</v>
      </c>
    </row>
    <row r="5427" spans="1:2">
      <c r="A5427" s="4">
        <v>5422</v>
      </c>
      <c r="B5427" s="6" t="str">
        <f>"00740021"</f>
        <v>00740021</v>
      </c>
    </row>
    <row r="5428" spans="1:2">
      <c r="A5428" s="4">
        <v>5423</v>
      </c>
      <c r="B5428" s="6" t="str">
        <f>"00740024"</f>
        <v>00740024</v>
      </c>
    </row>
    <row r="5429" spans="1:2">
      <c r="A5429" s="4">
        <v>5424</v>
      </c>
      <c r="B5429" s="6" t="str">
        <f>"00740040"</f>
        <v>00740040</v>
      </c>
    </row>
    <row r="5430" spans="1:2">
      <c r="A5430" s="4">
        <v>5425</v>
      </c>
      <c r="B5430" s="6" t="str">
        <f>"00740056"</f>
        <v>00740056</v>
      </c>
    </row>
    <row r="5431" spans="1:2">
      <c r="A5431" s="4">
        <v>5426</v>
      </c>
      <c r="B5431" s="6" t="str">
        <f>"00740064"</f>
        <v>00740064</v>
      </c>
    </row>
    <row r="5432" spans="1:2">
      <c r="A5432" s="4">
        <v>5427</v>
      </c>
      <c r="B5432" s="6" t="str">
        <f>"00740077"</f>
        <v>00740077</v>
      </c>
    </row>
    <row r="5433" spans="1:2">
      <c r="A5433" s="4">
        <v>5428</v>
      </c>
      <c r="B5433" s="6" t="str">
        <f>"00740090"</f>
        <v>00740090</v>
      </c>
    </row>
    <row r="5434" spans="1:2">
      <c r="A5434" s="4">
        <v>5429</v>
      </c>
      <c r="B5434" s="6" t="str">
        <f>"00740099"</f>
        <v>00740099</v>
      </c>
    </row>
    <row r="5435" spans="1:2">
      <c r="A5435" s="4">
        <v>5430</v>
      </c>
      <c r="B5435" s="6" t="str">
        <f>"00740109"</f>
        <v>00740109</v>
      </c>
    </row>
    <row r="5436" spans="1:2">
      <c r="A5436" s="4">
        <v>5431</v>
      </c>
      <c r="B5436" s="6" t="str">
        <f>"00740118"</f>
        <v>00740118</v>
      </c>
    </row>
    <row r="5437" spans="1:2">
      <c r="A5437" s="4">
        <v>5432</v>
      </c>
      <c r="B5437" s="6" t="str">
        <f>"00740154"</f>
        <v>00740154</v>
      </c>
    </row>
    <row r="5438" spans="1:2">
      <c r="A5438" s="4">
        <v>5433</v>
      </c>
      <c r="B5438" s="6" t="str">
        <f>"00740168"</f>
        <v>00740168</v>
      </c>
    </row>
    <row r="5439" spans="1:2">
      <c r="A5439" s="4">
        <v>5434</v>
      </c>
      <c r="B5439" s="6" t="str">
        <f>"00740226"</f>
        <v>00740226</v>
      </c>
    </row>
    <row r="5440" spans="1:2">
      <c r="A5440" s="4">
        <v>5435</v>
      </c>
      <c r="B5440" s="6" t="str">
        <f>"00740250"</f>
        <v>00740250</v>
      </c>
    </row>
    <row r="5441" spans="1:2">
      <c r="A5441" s="4">
        <v>5436</v>
      </c>
      <c r="B5441" s="6" t="str">
        <f>"00740270"</f>
        <v>00740270</v>
      </c>
    </row>
    <row r="5442" spans="1:2">
      <c r="A5442" s="4">
        <v>5437</v>
      </c>
      <c r="B5442" s="6" t="str">
        <f>"00740275"</f>
        <v>00740275</v>
      </c>
    </row>
    <row r="5443" spans="1:2">
      <c r="A5443" s="4">
        <v>5438</v>
      </c>
      <c r="B5443" s="6" t="str">
        <f>"00740310"</f>
        <v>00740310</v>
      </c>
    </row>
    <row r="5444" spans="1:2">
      <c r="A5444" s="4">
        <v>5439</v>
      </c>
      <c r="B5444" s="6" t="str">
        <f>"00740314"</f>
        <v>00740314</v>
      </c>
    </row>
    <row r="5445" spans="1:2">
      <c r="A5445" s="4">
        <v>5440</v>
      </c>
      <c r="B5445" s="6" t="str">
        <f>"00740316"</f>
        <v>00740316</v>
      </c>
    </row>
    <row r="5446" spans="1:2">
      <c r="A5446" s="4">
        <v>5441</v>
      </c>
      <c r="B5446" s="6" t="str">
        <f>"00740328"</f>
        <v>00740328</v>
      </c>
    </row>
    <row r="5447" spans="1:2">
      <c r="A5447" s="4">
        <v>5442</v>
      </c>
      <c r="B5447" s="6" t="str">
        <f>"00740368"</f>
        <v>00740368</v>
      </c>
    </row>
    <row r="5448" spans="1:2">
      <c r="A5448" s="4">
        <v>5443</v>
      </c>
      <c r="B5448" s="6" t="str">
        <f>"00740435"</f>
        <v>00740435</v>
      </c>
    </row>
    <row r="5449" spans="1:2">
      <c r="A5449" s="4">
        <v>5444</v>
      </c>
      <c r="B5449" s="6" t="str">
        <f>"00740493"</f>
        <v>00740493</v>
      </c>
    </row>
    <row r="5450" spans="1:2">
      <c r="A5450" s="4">
        <v>5445</v>
      </c>
      <c r="B5450" s="6" t="str">
        <f>"00740518"</f>
        <v>00740518</v>
      </c>
    </row>
    <row r="5451" spans="1:2">
      <c r="A5451" s="4">
        <v>5446</v>
      </c>
      <c r="B5451" s="6" t="str">
        <f>"00740530"</f>
        <v>00740530</v>
      </c>
    </row>
    <row r="5452" spans="1:2">
      <c r="A5452" s="4">
        <v>5447</v>
      </c>
      <c r="B5452" s="6" t="str">
        <f>"00740542"</f>
        <v>00740542</v>
      </c>
    </row>
    <row r="5453" spans="1:2">
      <c r="A5453" s="4">
        <v>5448</v>
      </c>
      <c r="B5453" s="6" t="str">
        <f>"00740562"</f>
        <v>00740562</v>
      </c>
    </row>
    <row r="5454" spans="1:2">
      <c r="A5454" s="4">
        <v>5449</v>
      </c>
      <c r="B5454" s="6" t="str">
        <f>"00740565"</f>
        <v>00740565</v>
      </c>
    </row>
    <row r="5455" spans="1:2">
      <c r="A5455" s="4">
        <v>5450</v>
      </c>
      <c r="B5455" s="6" t="str">
        <f>"00740576"</f>
        <v>00740576</v>
      </c>
    </row>
    <row r="5456" spans="1:2">
      <c r="A5456" s="4">
        <v>5451</v>
      </c>
      <c r="B5456" s="6" t="str">
        <f>"00740589"</f>
        <v>00740589</v>
      </c>
    </row>
    <row r="5457" spans="1:2">
      <c r="A5457" s="4">
        <v>5452</v>
      </c>
      <c r="B5457" s="6" t="str">
        <f>"00740601"</f>
        <v>00740601</v>
      </c>
    </row>
    <row r="5458" spans="1:2">
      <c r="A5458" s="4">
        <v>5453</v>
      </c>
      <c r="B5458" s="6" t="str">
        <f>"00740610"</f>
        <v>00740610</v>
      </c>
    </row>
    <row r="5459" spans="1:2">
      <c r="A5459" s="4">
        <v>5454</v>
      </c>
      <c r="B5459" s="6" t="str">
        <f>"00740643"</f>
        <v>00740643</v>
      </c>
    </row>
    <row r="5460" spans="1:2">
      <c r="A5460" s="4">
        <v>5455</v>
      </c>
      <c r="B5460" s="6" t="str">
        <f>"00740688"</f>
        <v>00740688</v>
      </c>
    </row>
    <row r="5461" spans="1:2">
      <c r="A5461" s="4">
        <v>5456</v>
      </c>
      <c r="B5461" s="6" t="str">
        <f>"00740703"</f>
        <v>00740703</v>
      </c>
    </row>
    <row r="5462" spans="1:2">
      <c r="A5462" s="4">
        <v>5457</v>
      </c>
      <c r="B5462" s="6" t="str">
        <f>"00740709"</f>
        <v>00740709</v>
      </c>
    </row>
    <row r="5463" spans="1:2">
      <c r="A5463" s="4">
        <v>5458</v>
      </c>
      <c r="B5463" s="6" t="str">
        <f>"00740739"</f>
        <v>00740739</v>
      </c>
    </row>
    <row r="5464" spans="1:2">
      <c r="A5464" s="4">
        <v>5459</v>
      </c>
      <c r="B5464" s="6" t="str">
        <f>"00740769"</f>
        <v>00740769</v>
      </c>
    </row>
    <row r="5465" spans="1:2">
      <c r="A5465" s="4">
        <v>5460</v>
      </c>
      <c r="B5465" s="6" t="str">
        <f>"00740827"</f>
        <v>00740827</v>
      </c>
    </row>
    <row r="5466" spans="1:2">
      <c r="A5466" s="4">
        <v>5461</v>
      </c>
      <c r="B5466" s="6" t="str">
        <f>"00740850"</f>
        <v>00740850</v>
      </c>
    </row>
    <row r="5467" spans="1:2">
      <c r="A5467" s="4">
        <v>5462</v>
      </c>
      <c r="B5467" s="6" t="str">
        <f>"00740871"</f>
        <v>00740871</v>
      </c>
    </row>
    <row r="5468" spans="1:2">
      <c r="A5468" s="4">
        <v>5463</v>
      </c>
      <c r="B5468" s="6" t="str">
        <f>"00740872"</f>
        <v>00740872</v>
      </c>
    </row>
    <row r="5469" spans="1:2">
      <c r="A5469" s="4">
        <v>5464</v>
      </c>
      <c r="B5469" s="6" t="str">
        <f>"00740934"</f>
        <v>00740934</v>
      </c>
    </row>
    <row r="5470" spans="1:2">
      <c r="A5470" s="4">
        <v>5465</v>
      </c>
      <c r="B5470" s="6" t="str">
        <f>"00740942"</f>
        <v>00740942</v>
      </c>
    </row>
    <row r="5471" spans="1:2">
      <c r="A5471" s="4">
        <v>5466</v>
      </c>
      <c r="B5471" s="6" t="str">
        <f>"00740957"</f>
        <v>00740957</v>
      </c>
    </row>
    <row r="5472" spans="1:2">
      <c r="A5472" s="4">
        <v>5467</v>
      </c>
      <c r="B5472" s="6" t="str">
        <f>"00741038"</f>
        <v>00741038</v>
      </c>
    </row>
    <row r="5473" spans="1:2">
      <c r="A5473" s="4">
        <v>5468</v>
      </c>
      <c r="B5473" s="6" t="str">
        <f>"00741083"</f>
        <v>00741083</v>
      </c>
    </row>
    <row r="5474" spans="1:2">
      <c r="A5474" s="4">
        <v>5469</v>
      </c>
      <c r="B5474" s="6" t="str">
        <f>"00741108"</f>
        <v>00741108</v>
      </c>
    </row>
    <row r="5475" spans="1:2">
      <c r="A5475" s="4">
        <v>5470</v>
      </c>
      <c r="B5475" s="6" t="str">
        <f>"00741118"</f>
        <v>00741118</v>
      </c>
    </row>
    <row r="5476" spans="1:2">
      <c r="A5476" s="4">
        <v>5471</v>
      </c>
      <c r="B5476" s="6" t="str">
        <f>"00741131"</f>
        <v>00741131</v>
      </c>
    </row>
    <row r="5477" spans="1:2">
      <c r="A5477" s="4">
        <v>5472</v>
      </c>
      <c r="B5477" s="6" t="str">
        <f>"00741133"</f>
        <v>00741133</v>
      </c>
    </row>
    <row r="5478" spans="1:2">
      <c r="A5478" s="4">
        <v>5473</v>
      </c>
      <c r="B5478" s="6" t="str">
        <f>"00741137"</f>
        <v>00741137</v>
      </c>
    </row>
    <row r="5479" spans="1:2">
      <c r="A5479" s="4">
        <v>5474</v>
      </c>
      <c r="B5479" s="6" t="str">
        <f>"00741150"</f>
        <v>00741150</v>
      </c>
    </row>
    <row r="5480" spans="1:2">
      <c r="A5480" s="4">
        <v>5475</v>
      </c>
      <c r="B5480" s="6" t="str">
        <f>"00741163"</f>
        <v>00741163</v>
      </c>
    </row>
    <row r="5481" spans="1:2">
      <c r="A5481" s="4">
        <v>5476</v>
      </c>
      <c r="B5481" s="6" t="str">
        <f>"00741169"</f>
        <v>00741169</v>
      </c>
    </row>
    <row r="5482" spans="1:2">
      <c r="A5482" s="4">
        <v>5477</v>
      </c>
      <c r="B5482" s="6" t="str">
        <f>"00741170"</f>
        <v>00741170</v>
      </c>
    </row>
    <row r="5483" spans="1:2">
      <c r="A5483" s="4">
        <v>5478</v>
      </c>
      <c r="B5483" s="6" t="str">
        <f>"00741191"</f>
        <v>00741191</v>
      </c>
    </row>
    <row r="5484" spans="1:2">
      <c r="A5484" s="4">
        <v>5479</v>
      </c>
      <c r="B5484" s="6" t="str">
        <f>"00741198"</f>
        <v>00741198</v>
      </c>
    </row>
    <row r="5485" spans="1:2">
      <c r="A5485" s="4">
        <v>5480</v>
      </c>
      <c r="B5485" s="6" t="str">
        <f>"00741208"</f>
        <v>00741208</v>
      </c>
    </row>
    <row r="5486" spans="1:2">
      <c r="A5486" s="4">
        <v>5481</v>
      </c>
      <c r="B5486" s="6" t="str">
        <f>"00741295"</f>
        <v>00741295</v>
      </c>
    </row>
    <row r="5487" spans="1:2">
      <c r="A5487" s="4">
        <v>5482</v>
      </c>
      <c r="B5487" s="6" t="str">
        <f>"00741323"</f>
        <v>00741323</v>
      </c>
    </row>
    <row r="5488" spans="1:2">
      <c r="A5488" s="4">
        <v>5483</v>
      </c>
      <c r="B5488" s="6" t="str">
        <f>"00741325"</f>
        <v>00741325</v>
      </c>
    </row>
    <row r="5489" spans="1:2">
      <c r="A5489" s="4">
        <v>5484</v>
      </c>
      <c r="B5489" s="6" t="str">
        <f>"00741403"</f>
        <v>00741403</v>
      </c>
    </row>
    <row r="5490" spans="1:2">
      <c r="A5490" s="4">
        <v>5485</v>
      </c>
      <c r="B5490" s="6" t="str">
        <f>"00741435"</f>
        <v>00741435</v>
      </c>
    </row>
    <row r="5491" spans="1:2">
      <c r="A5491" s="4">
        <v>5486</v>
      </c>
      <c r="B5491" s="6" t="str">
        <f>"00741442"</f>
        <v>00741442</v>
      </c>
    </row>
    <row r="5492" spans="1:2">
      <c r="A5492" s="4">
        <v>5487</v>
      </c>
      <c r="B5492" s="6" t="str">
        <f>"00741447"</f>
        <v>00741447</v>
      </c>
    </row>
    <row r="5493" spans="1:2">
      <c r="A5493" s="4">
        <v>5488</v>
      </c>
      <c r="B5493" s="6" t="str">
        <f>"00741462"</f>
        <v>00741462</v>
      </c>
    </row>
    <row r="5494" spans="1:2">
      <c r="A5494" s="4">
        <v>5489</v>
      </c>
      <c r="B5494" s="6" t="str">
        <f>"00741463"</f>
        <v>00741463</v>
      </c>
    </row>
    <row r="5495" spans="1:2">
      <c r="A5495" s="4">
        <v>5490</v>
      </c>
      <c r="B5495" s="6" t="str">
        <f>"00741476"</f>
        <v>00741476</v>
      </c>
    </row>
    <row r="5496" spans="1:2">
      <c r="A5496" s="4">
        <v>5491</v>
      </c>
      <c r="B5496" s="6" t="str">
        <f>"00741549"</f>
        <v>00741549</v>
      </c>
    </row>
    <row r="5497" spans="1:2">
      <c r="A5497" s="4">
        <v>5492</v>
      </c>
      <c r="B5497" s="6" t="str">
        <f>"00741565"</f>
        <v>00741565</v>
      </c>
    </row>
    <row r="5498" spans="1:2">
      <c r="A5498" s="4">
        <v>5493</v>
      </c>
      <c r="B5498" s="6" t="str">
        <f>"00741581"</f>
        <v>00741581</v>
      </c>
    </row>
    <row r="5499" spans="1:2">
      <c r="A5499" s="4">
        <v>5494</v>
      </c>
      <c r="B5499" s="6" t="str">
        <f>"00741611"</f>
        <v>00741611</v>
      </c>
    </row>
    <row r="5500" spans="1:2">
      <c r="A5500" s="4">
        <v>5495</v>
      </c>
      <c r="B5500" s="6" t="str">
        <f>"00741634"</f>
        <v>00741634</v>
      </c>
    </row>
    <row r="5501" spans="1:2">
      <c r="A5501" s="4">
        <v>5496</v>
      </c>
      <c r="B5501" s="6" t="str">
        <f>"00741660"</f>
        <v>00741660</v>
      </c>
    </row>
    <row r="5502" spans="1:2">
      <c r="A5502" s="4">
        <v>5497</v>
      </c>
      <c r="B5502" s="6" t="str">
        <f>"00741706"</f>
        <v>00741706</v>
      </c>
    </row>
    <row r="5503" spans="1:2">
      <c r="A5503" s="4">
        <v>5498</v>
      </c>
      <c r="B5503" s="6" t="str">
        <f>"00741769"</f>
        <v>00741769</v>
      </c>
    </row>
    <row r="5504" spans="1:2">
      <c r="A5504" s="4">
        <v>5499</v>
      </c>
      <c r="B5504" s="6" t="str">
        <f>"00741771"</f>
        <v>00741771</v>
      </c>
    </row>
    <row r="5505" spans="1:2">
      <c r="A5505" s="4">
        <v>5500</v>
      </c>
      <c r="B5505" s="6" t="str">
        <f>"00741775"</f>
        <v>00741775</v>
      </c>
    </row>
    <row r="5506" spans="1:2">
      <c r="A5506" s="4">
        <v>5501</v>
      </c>
      <c r="B5506" s="6" t="str">
        <f>"00741776"</f>
        <v>00741776</v>
      </c>
    </row>
    <row r="5507" spans="1:2">
      <c r="A5507" s="4">
        <v>5502</v>
      </c>
      <c r="B5507" s="6" t="str">
        <f>"00741787"</f>
        <v>00741787</v>
      </c>
    </row>
    <row r="5508" spans="1:2">
      <c r="A5508" s="4">
        <v>5503</v>
      </c>
      <c r="B5508" s="6" t="str">
        <f>"00741793"</f>
        <v>00741793</v>
      </c>
    </row>
    <row r="5509" spans="1:2">
      <c r="A5509" s="4">
        <v>5504</v>
      </c>
      <c r="B5509" s="6" t="str">
        <f>"00741797"</f>
        <v>00741797</v>
      </c>
    </row>
    <row r="5510" spans="1:2">
      <c r="A5510" s="4">
        <v>5505</v>
      </c>
      <c r="B5510" s="6" t="str">
        <f>"00741798"</f>
        <v>00741798</v>
      </c>
    </row>
    <row r="5511" spans="1:2">
      <c r="A5511" s="4">
        <v>5506</v>
      </c>
      <c r="B5511" s="6" t="str">
        <f>"00741856"</f>
        <v>00741856</v>
      </c>
    </row>
    <row r="5512" spans="1:2">
      <c r="A5512" s="4">
        <v>5507</v>
      </c>
      <c r="B5512" s="6" t="str">
        <f>"00741893"</f>
        <v>00741893</v>
      </c>
    </row>
    <row r="5513" spans="1:2">
      <c r="A5513" s="4">
        <v>5508</v>
      </c>
      <c r="B5513" s="6" t="str">
        <f>"00741894"</f>
        <v>00741894</v>
      </c>
    </row>
    <row r="5514" spans="1:2">
      <c r="A5514" s="4">
        <v>5509</v>
      </c>
      <c r="B5514" s="6" t="str">
        <f>"00741932"</f>
        <v>00741932</v>
      </c>
    </row>
    <row r="5515" spans="1:2">
      <c r="A5515" s="4">
        <v>5510</v>
      </c>
      <c r="B5515" s="6" t="str">
        <f>"00741939"</f>
        <v>00741939</v>
      </c>
    </row>
    <row r="5516" spans="1:2">
      <c r="A5516" s="4">
        <v>5511</v>
      </c>
      <c r="B5516" s="6" t="str">
        <f>"00741944"</f>
        <v>00741944</v>
      </c>
    </row>
    <row r="5517" spans="1:2">
      <c r="A5517" s="4">
        <v>5512</v>
      </c>
      <c r="B5517" s="6" t="str">
        <f>"00741972"</f>
        <v>00741972</v>
      </c>
    </row>
    <row r="5518" spans="1:2">
      <c r="A5518" s="4">
        <v>5513</v>
      </c>
      <c r="B5518" s="6" t="str">
        <f>"00741994"</f>
        <v>00741994</v>
      </c>
    </row>
    <row r="5519" spans="1:2">
      <c r="A5519" s="4">
        <v>5514</v>
      </c>
      <c r="B5519" s="6" t="str">
        <f>"00742022"</f>
        <v>00742022</v>
      </c>
    </row>
    <row r="5520" spans="1:2">
      <c r="A5520" s="4">
        <v>5515</v>
      </c>
      <c r="B5520" s="6" t="str">
        <f>"00742042"</f>
        <v>00742042</v>
      </c>
    </row>
    <row r="5521" spans="1:2">
      <c r="A5521" s="4">
        <v>5516</v>
      </c>
      <c r="B5521" s="6" t="str">
        <f>"00742068"</f>
        <v>00742068</v>
      </c>
    </row>
    <row r="5522" spans="1:2">
      <c r="A5522" s="4">
        <v>5517</v>
      </c>
      <c r="B5522" s="6" t="str">
        <f>"00742092"</f>
        <v>00742092</v>
      </c>
    </row>
    <row r="5523" spans="1:2">
      <c r="A5523" s="4">
        <v>5518</v>
      </c>
      <c r="B5523" s="6" t="str">
        <f>"00742115"</f>
        <v>00742115</v>
      </c>
    </row>
    <row r="5524" spans="1:2">
      <c r="A5524" s="4">
        <v>5519</v>
      </c>
      <c r="B5524" s="6" t="str">
        <f>"00742131"</f>
        <v>00742131</v>
      </c>
    </row>
    <row r="5525" spans="1:2">
      <c r="A5525" s="4">
        <v>5520</v>
      </c>
      <c r="B5525" s="6" t="str">
        <f>"00742139"</f>
        <v>00742139</v>
      </c>
    </row>
    <row r="5526" spans="1:2">
      <c r="A5526" s="4">
        <v>5521</v>
      </c>
      <c r="B5526" s="6" t="str">
        <f>"00742173"</f>
        <v>00742173</v>
      </c>
    </row>
    <row r="5527" spans="1:2">
      <c r="A5527" s="4">
        <v>5522</v>
      </c>
      <c r="B5527" s="6" t="str">
        <f>"00742182"</f>
        <v>00742182</v>
      </c>
    </row>
    <row r="5528" spans="1:2">
      <c r="A5528" s="4">
        <v>5523</v>
      </c>
      <c r="B5528" s="6" t="str">
        <f>"00742183"</f>
        <v>00742183</v>
      </c>
    </row>
    <row r="5529" spans="1:2">
      <c r="A5529" s="4">
        <v>5524</v>
      </c>
      <c r="B5529" s="6" t="str">
        <f>"00742204"</f>
        <v>00742204</v>
      </c>
    </row>
    <row r="5530" spans="1:2">
      <c r="A5530" s="4">
        <v>5525</v>
      </c>
      <c r="B5530" s="6" t="str">
        <f>"00742210"</f>
        <v>00742210</v>
      </c>
    </row>
    <row r="5531" spans="1:2">
      <c r="A5531" s="4">
        <v>5526</v>
      </c>
      <c r="B5531" s="6" t="str">
        <f>"00742296"</f>
        <v>00742296</v>
      </c>
    </row>
    <row r="5532" spans="1:2">
      <c r="A5532" s="4">
        <v>5527</v>
      </c>
      <c r="B5532" s="6" t="str">
        <f>"00742337"</f>
        <v>00742337</v>
      </c>
    </row>
    <row r="5533" spans="1:2">
      <c r="A5533" s="4">
        <v>5528</v>
      </c>
      <c r="B5533" s="6" t="str">
        <f>"00742353"</f>
        <v>00742353</v>
      </c>
    </row>
    <row r="5534" spans="1:2">
      <c r="A5534" s="4">
        <v>5529</v>
      </c>
      <c r="B5534" s="6" t="str">
        <f>"00742359"</f>
        <v>00742359</v>
      </c>
    </row>
    <row r="5535" spans="1:2">
      <c r="A5535" s="4">
        <v>5530</v>
      </c>
      <c r="B5535" s="6" t="str">
        <f>"00742382"</f>
        <v>00742382</v>
      </c>
    </row>
    <row r="5536" spans="1:2">
      <c r="A5536" s="4">
        <v>5531</v>
      </c>
      <c r="B5536" s="6" t="str">
        <f>"00742457"</f>
        <v>00742457</v>
      </c>
    </row>
    <row r="5537" spans="1:2">
      <c r="A5537" s="4">
        <v>5532</v>
      </c>
      <c r="B5537" s="6" t="str">
        <f>"00742460"</f>
        <v>00742460</v>
      </c>
    </row>
    <row r="5538" spans="1:2">
      <c r="A5538" s="4">
        <v>5533</v>
      </c>
      <c r="B5538" s="6" t="str">
        <f>"00742502"</f>
        <v>00742502</v>
      </c>
    </row>
    <row r="5539" spans="1:2">
      <c r="A5539" s="4">
        <v>5534</v>
      </c>
      <c r="B5539" s="6" t="str">
        <f>"00742537"</f>
        <v>00742537</v>
      </c>
    </row>
    <row r="5540" spans="1:2">
      <c r="A5540" s="4">
        <v>5535</v>
      </c>
      <c r="B5540" s="6" t="str">
        <f>"00742600"</f>
        <v>00742600</v>
      </c>
    </row>
    <row r="5541" spans="1:2">
      <c r="A5541" s="4">
        <v>5536</v>
      </c>
      <c r="B5541" s="6" t="str">
        <f>"00742604"</f>
        <v>00742604</v>
      </c>
    </row>
    <row r="5542" spans="1:2">
      <c r="A5542" s="4">
        <v>5537</v>
      </c>
      <c r="B5542" s="6" t="str">
        <f>"00742612"</f>
        <v>00742612</v>
      </c>
    </row>
    <row r="5543" spans="1:2">
      <c r="A5543" s="4">
        <v>5538</v>
      </c>
      <c r="B5543" s="6" t="str">
        <f>"00742669"</f>
        <v>00742669</v>
      </c>
    </row>
    <row r="5544" spans="1:2">
      <c r="A5544" s="4">
        <v>5539</v>
      </c>
      <c r="B5544" s="6" t="str">
        <f>"00742676"</f>
        <v>00742676</v>
      </c>
    </row>
    <row r="5545" spans="1:2">
      <c r="A5545" s="4">
        <v>5540</v>
      </c>
      <c r="B5545" s="6" t="str">
        <f>"00742682"</f>
        <v>00742682</v>
      </c>
    </row>
    <row r="5546" spans="1:2">
      <c r="A5546" s="4">
        <v>5541</v>
      </c>
      <c r="B5546" s="6" t="str">
        <f>"00742721"</f>
        <v>00742721</v>
      </c>
    </row>
    <row r="5547" spans="1:2">
      <c r="A5547" s="4">
        <v>5542</v>
      </c>
      <c r="B5547" s="6" t="str">
        <f>"00742744"</f>
        <v>00742744</v>
      </c>
    </row>
    <row r="5548" spans="1:2">
      <c r="A5548" s="4">
        <v>5543</v>
      </c>
      <c r="B5548" s="6" t="str">
        <f>"00742752"</f>
        <v>00742752</v>
      </c>
    </row>
    <row r="5549" spans="1:2">
      <c r="A5549" s="4">
        <v>5544</v>
      </c>
      <c r="B5549" s="6" t="str">
        <f>"00742769"</f>
        <v>00742769</v>
      </c>
    </row>
    <row r="5550" spans="1:2">
      <c r="A5550" s="4">
        <v>5545</v>
      </c>
      <c r="B5550" s="6" t="str">
        <f>"00742866"</f>
        <v>00742866</v>
      </c>
    </row>
    <row r="5551" spans="1:2">
      <c r="A5551" s="4">
        <v>5546</v>
      </c>
      <c r="B5551" s="6" t="str">
        <f>"00742875"</f>
        <v>00742875</v>
      </c>
    </row>
    <row r="5552" spans="1:2">
      <c r="A5552" s="4">
        <v>5547</v>
      </c>
      <c r="B5552" s="6" t="str">
        <f>"00742896"</f>
        <v>00742896</v>
      </c>
    </row>
    <row r="5553" spans="1:2">
      <c r="A5553" s="4">
        <v>5548</v>
      </c>
      <c r="B5553" s="6" t="str">
        <f>"00742899"</f>
        <v>00742899</v>
      </c>
    </row>
    <row r="5554" spans="1:2">
      <c r="A5554" s="4">
        <v>5549</v>
      </c>
      <c r="B5554" s="6" t="str">
        <f>"00742908"</f>
        <v>00742908</v>
      </c>
    </row>
    <row r="5555" spans="1:2">
      <c r="A5555" s="4">
        <v>5550</v>
      </c>
      <c r="B5555" s="6" t="str">
        <f>"00742927"</f>
        <v>00742927</v>
      </c>
    </row>
    <row r="5556" spans="1:2">
      <c r="A5556" s="4">
        <v>5551</v>
      </c>
      <c r="B5556" s="6" t="str">
        <f>"00742937"</f>
        <v>00742937</v>
      </c>
    </row>
    <row r="5557" spans="1:2">
      <c r="A5557" s="4">
        <v>5552</v>
      </c>
      <c r="B5557" s="6" t="str">
        <f>"00742942"</f>
        <v>00742942</v>
      </c>
    </row>
    <row r="5558" spans="1:2">
      <c r="A5558" s="4">
        <v>5553</v>
      </c>
      <c r="B5558" s="6" t="str">
        <f>"00742947"</f>
        <v>00742947</v>
      </c>
    </row>
    <row r="5559" spans="1:2">
      <c r="A5559" s="4">
        <v>5554</v>
      </c>
      <c r="B5559" s="6" t="str">
        <f>"00742950"</f>
        <v>00742950</v>
      </c>
    </row>
    <row r="5560" spans="1:2">
      <c r="A5560" s="4">
        <v>5555</v>
      </c>
      <c r="B5560" s="6" t="str">
        <f>"00742958"</f>
        <v>00742958</v>
      </c>
    </row>
    <row r="5561" spans="1:2">
      <c r="A5561" s="4">
        <v>5556</v>
      </c>
      <c r="B5561" s="6" t="str">
        <f>"00742961"</f>
        <v>00742961</v>
      </c>
    </row>
    <row r="5562" spans="1:2">
      <c r="A5562" s="4">
        <v>5557</v>
      </c>
      <c r="B5562" s="6" t="str">
        <f>"00742980"</f>
        <v>00742980</v>
      </c>
    </row>
    <row r="5563" spans="1:2">
      <c r="A5563" s="4">
        <v>5558</v>
      </c>
      <c r="B5563" s="6" t="str">
        <f>"00742981"</f>
        <v>00742981</v>
      </c>
    </row>
    <row r="5564" spans="1:2">
      <c r="A5564" s="4">
        <v>5559</v>
      </c>
      <c r="B5564" s="6" t="str">
        <f>"00742985"</f>
        <v>00742985</v>
      </c>
    </row>
    <row r="5565" spans="1:2">
      <c r="A5565" s="4">
        <v>5560</v>
      </c>
      <c r="B5565" s="6" t="str">
        <f>"00742988"</f>
        <v>00742988</v>
      </c>
    </row>
    <row r="5566" spans="1:2">
      <c r="A5566" s="4">
        <v>5561</v>
      </c>
      <c r="B5566" s="6" t="str">
        <f>"00743010"</f>
        <v>00743010</v>
      </c>
    </row>
    <row r="5567" spans="1:2">
      <c r="A5567" s="4">
        <v>5562</v>
      </c>
      <c r="B5567" s="6" t="str">
        <f>"00743043"</f>
        <v>00743043</v>
      </c>
    </row>
    <row r="5568" spans="1:2">
      <c r="A5568" s="4">
        <v>5563</v>
      </c>
      <c r="B5568" s="6" t="str">
        <f>"00743046"</f>
        <v>00743046</v>
      </c>
    </row>
    <row r="5569" spans="1:2">
      <c r="A5569" s="4">
        <v>5564</v>
      </c>
      <c r="B5569" s="6" t="str">
        <f>"00743053"</f>
        <v>00743053</v>
      </c>
    </row>
    <row r="5570" spans="1:2">
      <c r="A5570" s="4">
        <v>5565</v>
      </c>
      <c r="B5570" s="6" t="str">
        <f>"00743086"</f>
        <v>00743086</v>
      </c>
    </row>
    <row r="5571" spans="1:2">
      <c r="A5571" s="4">
        <v>5566</v>
      </c>
      <c r="B5571" s="6" t="str">
        <f>"00743092"</f>
        <v>00743092</v>
      </c>
    </row>
    <row r="5572" spans="1:2">
      <c r="A5572" s="4">
        <v>5567</v>
      </c>
      <c r="B5572" s="6" t="str">
        <f>"00743096"</f>
        <v>00743096</v>
      </c>
    </row>
    <row r="5573" spans="1:2">
      <c r="A5573" s="4">
        <v>5568</v>
      </c>
      <c r="B5573" s="6" t="str">
        <f>"00743120"</f>
        <v>00743120</v>
      </c>
    </row>
    <row r="5574" spans="1:2">
      <c r="A5574" s="4">
        <v>5569</v>
      </c>
      <c r="B5574" s="6" t="str">
        <f>"00743126"</f>
        <v>00743126</v>
      </c>
    </row>
    <row r="5575" spans="1:2">
      <c r="A5575" s="4">
        <v>5570</v>
      </c>
      <c r="B5575" s="6" t="str">
        <f>"00743163"</f>
        <v>00743163</v>
      </c>
    </row>
    <row r="5576" spans="1:2">
      <c r="A5576" s="4">
        <v>5571</v>
      </c>
      <c r="B5576" s="6" t="str">
        <f>"00743178"</f>
        <v>00743178</v>
      </c>
    </row>
    <row r="5577" spans="1:2">
      <c r="A5577" s="4">
        <v>5572</v>
      </c>
      <c r="B5577" s="6" t="str">
        <f>"00743181"</f>
        <v>00743181</v>
      </c>
    </row>
    <row r="5578" spans="1:2">
      <c r="A5578" s="4">
        <v>5573</v>
      </c>
      <c r="B5578" s="6" t="str">
        <f>"00743183"</f>
        <v>00743183</v>
      </c>
    </row>
    <row r="5579" spans="1:2">
      <c r="A5579" s="4">
        <v>5574</v>
      </c>
      <c r="B5579" s="6" t="str">
        <f>"00743188"</f>
        <v>00743188</v>
      </c>
    </row>
    <row r="5580" spans="1:2">
      <c r="A5580" s="4">
        <v>5575</v>
      </c>
      <c r="B5580" s="6" t="str">
        <f>"00743206"</f>
        <v>00743206</v>
      </c>
    </row>
    <row r="5581" spans="1:2">
      <c r="A5581" s="4">
        <v>5576</v>
      </c>
      <c r="B5581" s="6" t="str">
        <f>"00743227"</f>
        <v>00743227</v>
      </c>
    </row>
    <row r="5582" spans="1:2">
      <c r="A5582" s="4">
        <v>5577</v>
      </c>
      <c r="B5582" s="6" t="str">
        <f>"00743231"</f>
        <v>00743231</v>
      </c>
    </row>
    <row r="5583" spans="1:2">
      <c r="A5583" s="4">
        <v>5578</v>
      </c>
      <c r="B5583" s="6" t="str">
        <f>"00743241"</f>
        <v>00743241</v>
      </c>
    </row>
    <row r="5584" spans="1:2">
      <c r="A5584" s="4">
        <v>5579</v>
      </c>
      <c r="B5584" s="6" t="str">
        <f>"00743263"</f>
        <v>00743263</v>
      </c>
    </row>
    <row r="5585" spans="1:2">
      <c r="A5585" s="4">
        <v>5580</v>
      </c>
      <c r="B5585" s="6" t="str">
        <f>"00743329"</f>
        <v>00743329</v>
      </c>
    </row>
    <row r="5586" spans="1:2">
      <c r="A5586" s="4">
        <v>5581</v>
      </c>
      <c r="B5586" s="6" t="str">
        <f>"00743424"</f>
        <v>00743424</v>
      </c>
    </row>
    <row r="5587" spans="1:2">
      <c r="A5587" s="4">
        <v>5582</v>
      </c>
      <c r="B5587" s="6" t="str">
        <f>"00743438"</f>
        <v>00743438</v>
      </c>
    </row>
    <row r="5588" spans="1:2">
      <c r="A5588" s="4">
        <v>5583</v>
      </c>
      <c r="B5588" s="6" t="str">
        <f>"00743518"</f>
        <v>00743518</v>
      </c>
    </row>
    <row r="5589" spans="1:2">
      <c r="A5589" s="4">
        <v>5584</v>
      </c>
      <c r="B5589" s="6" t="str">
        <f>"00743520"</f>
        <v>00743520</v>
      </c>
    </row>
    <row r="5590" spans="1:2">
      <c r="A5590" s="4">
        <v>5585</v>
      </c>
      <c r="B5590" s="6" t="str">
        <f>"00743526"</f>
        <v>00743526</v>
      </c>
    </row>
    <row r="5591" spans="1:2">
      <c r="A5591" s="4">
        <v>5586</v>
      </c>
      <c r="B5591" s="6" t="str">
        <f>"00743543"</f>
        <v>00743543</v>
      </c>
    </row>
    <row r="5592" spans="1:2">
      <c r="A5592" s="4">
        <v>5587</v>
      </c>
      <c r="B5592" s="6" t="str">
        <f>"00743560"</f>
        <v>00743560</v>
      </c>
    </row>
    <row r="5593" spans="1:2">
      <c r="A5593" s="4">
        <v>5588</v>
      </c>
      <c r="B5593" s="6" t="str">
        <f>"00743570"</f>
        <v>00743570</v>
      </c>
    </row>
    <row r="5594" spans="1:2">
      <c r="A5594" s="4">
        <v>5589</v>
      </c>
      <c r="B5594" s="6" t="str">
        <f>"00743582"</f>
        <v>00743582</v>
      </c>
    </row>
    <row r="5595" spans="1:2">
      <c r="A5595" s="4">
        <v>5590</v>
      </c>
      <c r="B5595" s="6" t="str">
        <f>"00743663"</f>
        <v>00743663</v>
      </c>
    </row>
    <row r="5596" spans="1:2">
      <c r="A5596" s="4">
        <v>5591</v>
      </c>
      <c r="B5596" s="6" t="str">
        <f>"00743670"</f>
        <v>00743670</v>
      </c>
    </row>
    <row r="5597" spans="1:2">
      <c r="A5597" s="4">
        <v>5592</v>
      </c>
      <c r="B5597" s="6" t="str">
        <f>"00743715"</f>
        <v>00743715</v>
      </c>
    </row>
    <row r="5598" spans="1:2">
      <c r="A5598" s="4">
        <v>5593</v>
      </c>
      <c r="B5598" s="6" t="str">
        <f>"00743717"</f>
        <v>00743717</v>
      </c>
    </row>
    <row r="5599" spans="1:2">
      <c r="A5599" s="4">
        <v>5594</v>
      </c>
      <c r="B5599" s="6" t="str">
        <f>"00743718"</f>
        <v>00743718</v>
      </c>
    </row>
    <row r="5600" spans="1:2">
      <c r="A5600" s="4">
        <v>5595</v>
      </c>
      <c r="B5600" s="6" t="str">
        <f>"00743737"</f>
        <v>00743737</v>
      </c>
    </row>
    <row r="5601" spans="1:2">
      <c r="A5601" s="4">
        <v>5596</v>
      </c>
      <c r="B5601" s="6" t="str">
        <f>"00743751"</f>
        <v>00743751</v>
      </c>
    </row>
    <row r="5602" spans="1:2">
      <c r="A5602" s="4">
        <v>5597</v>
      </c>
      <c r="B5602" s="6" t="str">
        <f>"00743771"</f>
        <v>00743771</v>
      </c>
    </row>
    <row r="5603" spans="1:2">
      <c r="A5603" s="4">
        <v>5598</v>
      </c>
      <c r="B5603" s="6" t="str">
        <f>"00743794"</f>
        <v>00743794</v>
      </c>
    </row>
    <row r="5604" spans="1:2">
      <c r="A5604" s="4">
        <v>5599</v>
      </c>
      <c r="B5604" s="6" t="str">
        <f>"00743804"</f>
        <v>00743804</v>
      </c>
    </row>
    <row r="5605" spans="1:2">
      <c r="A5605" s="4">
        <v>5600</v>
      </c>
      <c r="B5605" s="6" t="str">
        <f>"00743831"</f>
        <v>00743831</v>
      </c>
    </row>
    <row r="5606" spans="1:2">
      <c r="A5606" s="4">
        <v>5601</v>
      </c>
      <c r="B5606" s="6" t="str">
        <f>"00743844"</f>
        <v>00743844</v>
      </c>
    </row>
    <row r="5607" spans="1:2">
      <c r="A5607" s="4">
        <v>5602</v>
      </c>
      <c r="B5607" s="6" t="str">
        <f>"00743857"</f>
        <v>00743857</v>
      </c>
    </row>
    <row r="5608" spans="1:2">
      <c r="A5608" s="4">
        <v>5603</v>
      </c>
      <c r="B5608" s="6" t="str">
        <f>"00743872"</f>
        <v>00743872</v>
      </c>
    </row>
    <row r="5609" spans="1:2">
      <c r="A5609" s="4">
        <v>5604</v>
      </c>
      <c r="B5609" s="6" t="str">
        <f>"00744050"</f>
        <v>00744050</v>
      </c>
    </row>
    <row r="5610" spans="1:2">
      <c r="A5610" s="4">
        <v>5605</v>
      </c>
      <c r="B5610" s="6" t="str">
        <f>"00744068"</f>
        <v>00744068</v>
      </c>
    </row>
    <row r="5611" spans="1:2">
      <c r="A5611" s="4">
        <v>5606</v>
      </c>
      <c r="B5611" s="6" t="str">
        <f>"00744080"</f>
        <v>00744080</v>
      </c>
    </row>
    <row r="5612" spans="1:2">
      <c r="A5612" s="4">
        <v>5607</v>
      </c>
      <c r="B5612" s="6" t="str">
        <f>"00744083"</f>
        <v>00744083</v>
      </c>
    </row>
    <row r="5613" spans="1:2">
      <c r="A5613" s="4">
        <v>5608</v>
      </c>
      <c r="B5613" s="6" t="str">
        <f>"00744098"</f>
        <v>00744098</v>
      </c>
    </row>
    <row r="5614" spans="1:2">
      <c r="A5614" s="4">
        <v>5609</v>
      </c>
      <c r="B5614" s="6" t="str">
        <f>"00744113"</f>
        <v>00744113</v>
      </c>
    </row>
    <row r="5615" spans="1:2">
      <c r="A5615" s="4">
        <v>5610</v>
      </c>
      <c r="B5615" s="6" t="str">
        <f>"00744139"</f>
        <v>00744139</v>
      </c>
    </row>
    <row r="5616" spans="1:2">
      <c r="A5616" s="4">
        <v>5611</v>
      </c>
      <c r="B5616" s="6" t="str">
        <f>"00744155"</f>
        <v>00744155</v>
      </c>
    </row>
    <row r="5617" spans="1:2">
      <c r="A5617" s="4">
        <v>5612</v>
      </c>
      <c r="B5617" s="6" t="str">
        <f>"00744165"</f>
        <v>00744165</v>
      </c>
    </row>
    <row r="5618" spans="1:2">
      <c r="A5618" s="4">
        <v>5613</v>
      </c>
      <c r="B5618" s="6" t="str">
        <f>"00744196"</f>
        <v>00744196</v>
      </c>
    </row>
    <row r="5619" spans="1:2">
      <c r="A5619" s="4">
        <v>5614</v>
      </c>
      <c r="B5619" s="6" t="str">
        <f>"00744209"</f>
        <v>00744209</v>
      </c>
    </row>
    <row r="5620" spans="1:2">
      <c r="A5620" s="4">
        <v>5615</v>
      </c>
      <c r="B5620" s="6" t="str">
        <f>"00744220"</f>
        <v>00744220</v>
      </c>
    </row>
    <row r="5621" spans="1:2">
      <c r="A5621" s="4">
        <v>5616</v>
      </c>
      <c r="B5621" s="6" t="str">
        <f>"00744241"</f>
        <v>00744241</v>
      </c>
    </row>
    <row r="5622" spans="1:2">
      <c r="A5622" s="4">
        <v>5617</v>
      </c>
      <c r="B5622" s="6" t="str">
        <f>"00744264"</f>
        <v>00744264</v>
      </c>
    </row>
    <row r="5623" spans="1:2">
      <c r="A5623" s="4">
        <v>5618</v>
      </c>
      <c r="B5623" s="6" t="str">
        <f>"00744266"</f>
        <v>00744266</v>
      </c>
    </row>
    <row r="5624" spans="1:2">
      <c r="A5624" s="4">
        <v>5619</v>
      </c>
      <c r="B5624" s="6" t="str">
        <f>"00744270"</f>
        <v>00744270</v>
      </c>
    </row>
    <row r="5625" spans="1:2">
      <c r="A5625" s="4">
        <v>5620</v>
      </c>
      <c r="B5625" s="6" t="str">
        <f>"00744271"</f>
        <v>00744271</v>
      </c>
    </row>
    <row r="5626" spans="1:2">
      <c r="A5626" s="4">
        <v>5621</v>
      </c>
      <c r="B5626" s="6" t="str">
        <f>"00744290"</f>
        <v>00744290</v>
      </c>
    </row>
    <row r="5627" spans="1:2">
      <c r="A5627" s="4">
        <v>5622</v>
      </c>
      <c r="B5627" s="6" t="str">
        <f>"00744313"</f>
        <v>00744313</v>
      </c>
    </row>
    <row r="5628" spans="1:2">
      <c r="A5628" s="4">
        <v>5623</v>
      </c>
      <c r="B5628" s="6" t="str">
        <f>"00744345"</f>
        <v>00744345</v>
      </c>
    </row>
    <row r="5629" spans="1:2">
      <c r="A5629" s="4">
        <v>5624</v>
      </c>
      <c r="B5629" s="6" t="str">
        <f>"00744384"</f>
        <v>00744384</v>
      </c>
    </row>
    <row r="5630" spans="1:2">
      <c r="A5630" s="4">
        <v>5625</v>
      </c>
      <c r="B5630" s="6" t="str">
        <f>"00744385"</f>
        <v>00744385</v>
      </c>
    </row>
    <row r="5631" spans="1:2">
      <c r="A5631" s="4">
        <v>5626</v>
      </c>
      <c r="B5631" s="6" t="str">
        <f>"00744428"</f>
        <v>00744428</v>
      </c>
    </row>
    <row r="5632" spans="1:2">
      <c r="A5632" s="4">
        <v>5627</v>
      </c>
      <c r="B5632" s="6" t="str">
        <f>"00744434"</f>
        <v>00744434</v>
      </c>
    </row>
    <row r="5633" spans="1:2">
      <c r="A5633" s="4">
        <v>5628</v>
      </c>
      <c r="B5633" s="6" t="str">
        <f>"00744500"</f>
        <v>00744500</v>
      </c>
    </row>
    <row r="5634" spans="1:2">
      <c r="A5634" s="4">
        <v>5629</v>
      </c>
      <c r="B5634" s="6" t="str">
        <f>"00744502"</f>
        <v>00744502</v>
      </c>
    </row>
    <row r="5635" spans="1:2">
      <c r="A5635" s="4">
        <v>5630</v>
      </c>
      <c r="B5635" s="6" t="str">
        <f>"00744510"</f>
        <v>00744510</v>
      </c>
    </row>
    <row r="5636" spans="1:2">
      <c r="A5636" s="4">
        <v>5631</v>
      </c>
      <c r="B5636" s="6" t="str">
        <f>"00744545"</f>
        <v>00744545</v>
      </c>
    </row>
    <row r="5637" spans="1:2">
      <c r="A5637" s="4">
        <v>5632</v>
      </c>
      <c r="B5637" s="6" t="str">
        <f>"00744568"</f>
        <v>00744568</v>
      </c>
    </row>
    <row r="5638" spans="1:2">
      <c r="A5638" s="4">
        <v>5633</v>
      </c>
      <c r="B5638" s="6" t="str">
        <f>"00744593"</f>
        <v>00744593</v>
      </c>
    </row>
    <row r="5639" spans="1:2">
      <c r="A5639" s="4">
        <v>5634</v>
      </c>
      <c r="B5639" s="6" t="str">
        <f>"00744612"</f>
        <v>00744612</v>
      </c>
    </row>
    <row r="5640" spans="1:2">
      <c r="A5640" s="4">
        <v>5635</v>
      </c>
      <c r="B5640" s="6" t="str">
        <f>"00744624"</f>
        <v>00744624</v>
      </c>
    </row>
    <row r="5641" spans="1:2">
      <c r="A5641" s="4">
        <v>5636</v>
      </c>
      <c r="B5641" s="6" t="str">
        <f>"00744625"</f>
        <v>00744625</v>
      </c>
    </row>
    <row r="5642" spans="1:2">
      <c r="A5642" s="4">
        <v>5637</v>
      </c>
      <c r="B5642" s="6" t="str">
        <f>"00744631"</f>
        <v>00744631</v>
      </c>
    </row>
    <row r="5643" spans="1:2">
      <c r="A5643" s="4">
        <v>5638</v>
      </c>
      <c r="B5643" s="6" t="str">
        <f>"00744652"</f>
        <v>00744652</v>
      </c>
    </row>
    <row r="5644" spans="1:2">
      <c r="A5644" s="4">
        <v>5639</v>
      </c>
      <c r="B5644" s="6" t="str">
        <f>"00744667"</f>
        <v>00744667</v>
      </c>
    </row>
    <row r="5645" spans="1:2">
      <c r="A5645" s="4">
        <v>5640</v>
      </c>
      <c r="B5645" s="6" t="str">
        <f>"00744673"</f>
        <v>00744673</v>
      </c>
    </row>
    <row r="5646" spans="1:2">
      <c r="A5646" s="4">
        <v>5641</v>
      </c>
      <c r="B5646" s="6" t="str">
        <f>"00744684"</f>
        <v>00744684</v>
      </c>
    </row>
    <row r="5647" spans="1:2">
      <c r="A5647" s="4">
        <v>5642</v>
      </c>
      <c r="B5647" s="6" t="str">
        <f>"00744728"</f>
        <v>00744728</v>
      </c>
    </row>
    <row r="5648" spans="1:2">
      <c r="A5648" s="4">
        <v>5643</v>
      </c>
      <c r="B5648" s="6" t="str">
        <f>"00744733"</f>
        <v>00744733</v>
      </c>
    </row>
    <row r="5649" spans="1:2">
      <c r="A5649" s="4">
        <v>5644</v>
      </c>
      <c r="B5649" s="6" t="str">
        <f>"00744749"</f>
        <v>00744749</v>
      </c>
    </row>
    <row r="5650" spans="1:2">
      <c r="A5650" s="4">
        <v>5645</v>
      </c>
      <c r="B5650" s="6" t="str">
        <f>"00744764"</f>
        <v>00744764</v>
      </c>
    </row>
    <row r="5651" spans="1:2">
      <c r="A5651" s="4">
        <v>5646</v>
      </c>
      <c r="B5651" s="6" t="str">
        <f>"00744774"</f>
        <v>00744774</v>
      </c>
    </row>
    <row r="5652" spans="1:2">
      <c r="A5652" s="4">
        <v>5647</v>
      </c>
      <c r="B5652" s="6" t="str">
        <f>"00744787"</f>
        <v>00744787</v>
      </c>
    </row>
    <row r="5653" spans="1:2">
      <c r="A5653" s="4">
        <v>5648</v>
      </c>
      <c r="B5653" s="6" t="str">
        <f>"00744792"</f>
        <v>00744792</v>
      </c>
    </row>
    <row r="5654" spans="1:2">
      <c r="A5654" s="4">
        <v>5649</v>
      </c>
      <c r="B5654" s="6" t="str">
        <f>"00744819"</f>
        <v>00744819</v>
      </c>
    </row>
    <row r="5655" spans="1:2">
      <c r="A5655" s="4">
        <v>5650</v>
      </c>
      <c r="B5655" s="6" t="str">
        <f>"00744827"</f>
        <v>00744827</v>
      </c>
    </row>
    <row r="5656" spans="1:2">
      <c r="A5656" s="4">
        <v>5651</v>
      </c>
      <c r="B5656" s="6" t="str">
        <f>"00744869"</f>
        <v>00744869</v>
      </c>
    </row>
    <row r="5657" spans="1:2">
      <c r="A5657" s="4">
        <v>5652</v>
      </c>
      <c r="B5657" s="6" t="str">
        <f>"00744884"</f>
        <v>00744884</v>
      </c>
    </row>
    <row r="5658" spans="1:2">
      <c r="A5658" s="4">
        <v>5653</v>
      </c>
      <c r="B5658" s="6" t="str">
        <f>"00744902"</f>
        <v>00744902</v>
      </c>
    </row>
    <row r="5659" spans="1:2">
      <c r="A5659" s="4">
        <v>5654</v>
      </c>
      <c r="B5659" s="6" t="str">
        <f>"00744906"</f>
        <v>00744906</v>
      </c>
    </row>
    <row r="5660" spans="1:2">
      <c r="A5660" s="4">
        <v>5655</v>
      </c>
      <c r="B5660" s="6" t="str">
        <f>"00744941"</f>
        <v>00744941</v>
      </c>
    </row>
    <row r="5661" spans="1:2">
      <c r="A5661" s="4">
        <v>5656</v>
      </c>
      <c r="B5661" s="6" t="str">
        <f>"00744952"</f>
        <v>00744952</v>
      </c>
    </row>
    <row r="5662" spans="1:2">
      <c r="A5662" s="4">
        <v>5657</v>
      </c>
      <c r="B5662" s="6" t="str">
        <f>"00744953"</f>
        <v>00744953</v>
      </c>
    </row>
    <row r="5663" spans="1:2">
      <c r="A5663" s="4">
        <v>5658</v>
      </c>
      <c r="B5663" s="6" t="str">
        <f>"00744956"</f>
        <v>00744956</v>
      </c>
    </row>
    <row r="5664" spans="1:2">
      <c r="A5664" s="4">
        <v>5659</v>
      </c>
      <c r="B5664" s="6" t="str">
        <f>"00744975"</f>
        <v>00744975</v>
      </c>
    </row>
    <row r="5665" spans="1:2">
      <c r="A5665" s="4">
        <v>5660</v>
      </c>
      <c r="B5665" s="6" t="str">
        <f>"00744976"</f>
        <v>00744976</v>
      </c>
    </row>
    <row r="5666" spans="1:2">
      <c r="A5666" s="4">
        <v>5661</v>
      </c>
      <c r="B5666" s="6" t="str">
        <f>"00744979"</f>
        <v>00744979</v>
      </c>
    </row>
    <row r="5667" spans="1:2">
      <c r="A5667" s="4">
        <v>5662</v>
      </c>
      <c r="B5667" s="6" t="str">
        <f>"00744984"</f>
        <v>00744984</v>
      </c>
    </row>
    <row r="5668" spans="1:2">
      <c r="A5668" s="4">
        <v>5663</v>
      </c>
      <c r="B5668" s="6" t="str">
        <f>"00745008"</f>
        <v>00745008</v>
      </c>
    </row>
    <row r="5669" spans="1:2">
      <c r="A5669" s="4">
        <v>5664</v>
      </c>
      <c r="B5669" s="6" t="str">
        <f>"00745021"</f>
        <v>00745021</v>
      </c>
    </row>
    <row r="5670" spans="1:2">
      <c r="A5670" s="4">
        <v>5665</v>
      </c>
      <c r="B5670" s="6" t="str">
        <f>"00745039"</f>
        <v>00745039</v>
      </c>
    </row>
    <row r="5671" spans="1:2">
      <c r="A5671" s="4">
        <v>5666</v>
      </c>
      <c r="B5671" s="6" t="str">
        <f>"00745048"</f>
        <v>00745048</v>
      </c>
    </row>
    <row r="5672" spans="1:2">
      <c r="A5672" s="4">
        <v>5667</v>
      </c>
      <c r="B5672" s="6" t="str">
        <f>"00745055"</f>
        <v>00745055</v>
      </c>
    </row>
    <row r="5673" spans="1:2">
      <c r="A5673" s="4">
        <v>5668</v>
      </c>
      <c r="B5673" s="6" t="str">
        <f>"00745056"</f>
        <v>00745056</v>
      </c>
    </row>
    <row r="5674" spans="1:2">
      <c r="A5674" s="4">
        <v>5669</v>
      </c>
      <c r="B5674" s="6" t="str">
        <f>"00745058"</f>
        <v>00745058</v>
      </c>
    </row>
    <row r="5675" spans="1:2">
      <c r="A5675" s="4">
        <v>5670</v>
      </c>
      <c r="B5675" s="6" t="str">
        <f>"00745074"</f>
        <v>00745074</v>
      </c>
    </row>
    <row r="5676" spans="1:2">
      <c r="A5676" s="4">
        <v>5671</v>
      </c>
      <c r="B5676" s="6" t="str">
        <f>"00745086"</f>
        <v>00745086</v>
      </c>
    </row>
    <row r="5677" spans="1:2">
      <c r="A5677" s="4">
        <v>5672</v>
      </c>
      <c r="B5677" s="6" t="str">
        <f>"00745087"</f>
        <v>00745087</v>
      </c>
    </row>
    <row r="5678" spans="1:2">
      <c r="A5678" s="4">
        <v>5673</v>
      </c>
      <c r="B5678" s="6" t="str">
        <f>"00745093"</f>
        <v>00745093</v>
      </c>
    </row>
    <row r="5679" spans="1:2">
      <c r="A5679" s="4">
        <v>5674</v>
      </c>
      <c r="B5679" s="6" t="str">
        <f>"00745102"</f>
        <v>00745102</v>
      </c>
    </row>
    <row r="5680" spans="1:2">
      <c r="A5680" s="4">
        <v>5675</v>
      </c>
      <c r="B5680" s="6" t="str">
        <f>"00745115"</f>
        <v>00745115</v>
      </c>
    </row>
    <row r="5681" spans="1:2">
      <c r="A5681" s="4">
        <v>5676</v>
      </c>
      <c r="B5681" s="6" t="str">
        <f>"00745124"</f>
        <v>00745124</v>
      </c>
    </row>
    <row r="5682" spans="1:2">
      <c r="A5682" s="4">
        <v>5677</v>
      </c>
      <c r="B5682" s="6" t="str">
        <f>"00745138"</f>
        <v>00745138</v>
      </c>
    </row>
    <row r="5683" spans="1:2">
      <c r="A5683" s="4">
        <v>5678</v>
      </c>
      <c r="B5683" s="6" t="str">
        <f>"00745157"</f>
        <v>00745157</v>
      </c>
    </row>
    <row r="5684" spans="1:2">
      <c r="A5684" s="4">
        <v>5679</v>
      </c>
      <c r="B5684" s="6" t="str">
        <f>"00745159"</f>
        <v>00745159</v>
      </c>
    </row>
    <row r="5685" spans="1:2">
      <c r="A5685" s="4">
        <v>5680</v>
      </c>
      <c r="B5685" s="6" t="str">
        <f>"00745176"</f>
        <v>00745176</v>
      </c>
    </row>
    <row r="5686" spans="1:2">
      <c r="A5686" s="4">
        <v>5681</v>
      </c>
      <c r="B5686" s="6" t="str">
        <f>"00745177"</f>
        <v>00745177</v>
      </c>
    </row>
    <row r="5687" spans="1:2">
      <c r="A5687" s="4">
        <v>5682</v>
      </c>
      <c r="B5687" s="6" t="str">
        <f>"00745184"</f>
        <v>00745184</v>
      </c>
    </row>
    <row r="5688" spans="1:2">
      <c r="A5688" s="4">
        <v>5683</v>
      </c>
      <c r="B5688" s="6" t="str">
        <f>"00745187"</f>
        <v>00745187</v>
      </c>
    </row>
    <row r="5689" spans="1:2">
      <c r="A5689" s="4">
        <v>5684</v>
      </c>
      <c r="B5689" s="6" t="str">
        <f>"00745260"</f>
        <v>00745260</v>
      </c>
    </row>
    <row r="5690" spans="1:2">
      <c r="A5690" s="4">
        <v>5685</v>
      </c>
      <c r="B5690" s="6" t="str">
        <f>"00745292"</f>
        <v>00745292</v>
      </c>
    </row>
    <row r="5691" spans="1:2">
      <c r="A5691" s="4">
        <v>5686</v>
      </c>
      <c r="B5691" s="6" t="str">
        <f>"00745301"</f>
        <v>00745301</v>
      </c>
    </row>
    <row r="5692" spans="1:2">
      <c r="A5692" s="4">
        <v>5687</v>
      </c>
      <c r="B5692" s="6" t="str">
        <f>"00745311"</f>
        <v>00745311</v>
      </c>
    </row>
    <row r="5693" spans="1:2">
      <c r="A5693" s="4">
        <v>5688</v>
      </c>
      <c r="B5693" s="6" t="str">
        <f>"00745336"</f>
        <v>00745336</v>
      </c>
    </row>
    <row r="5694" spans="1:2">
      <c r="A5694" s="4">
        <v>5689</v>
      </c>
      <c r="B5694" s="6" t="str">
        <f>"00745343"</f>
        <v>00745343</v>
      </c>
    </row>
    <row r="5695" spans="1:2">
      <c r="A5695" s="4">
        <v>5690</v>
      </c>
      <c r="B5695" s="6" t="str">
        <f>"00745546"</f>
        <v>00745546</v>
      </c>
    </row>
    <row r="5696" spans="1:2">
      <c r="A5696" s="4">
        <v>5691</v>
      </c>
      <c r="B5696" s="6" t="str">
        <f>"00745549"</f>
        <v>00745549</v>
      </c>
    </row>
    <row r="5697" spans="1:2">
      <c r="A5697" s="4">
        <v>5692</v>
      </c>
      <c r="B5697" s="6" t="str">
        <f>"00745594"</f>
        <v>00745594</v>
      </c>
    </row>
    <row r="5698" spans="1:2">
      <c r="A5698" s="4">
        <v>5693</v>
      </c>
      <c r="B5698" s="6" t="str">
        <f>"00745617"</f>
        <v>00745617</v>
      </c>
    </row>
    <row r="5699" spans="1:2">
      <c r="A5699" s="4">
        <v>5694</v>
      </c>
      <c r="B5699" s="6" t="str">
        <f>"00745656"</f>
        <v>00745656</v>
      </c>
    </row>
    <row r="5700" spans="1:2">
      <c r="A5700" s="4">
        <v>5695</v>
      </c>
      <c r="B5700" s="6" t="str">
        <f>"00745659"</f>
        <v>00745659</v>
      </c>
    </row>
    <row r="5701" spans="1:2">
      <c r="A5701" s="4">
        <v>5696</v>
      </c>
      <c r="B5701" s="6" t="str">
        <f>"00745692"</f>
        <v>00745692</v>
      </c>
    </row>
    <row r="5702" spans="1:2">
      <c r="A5702" s="4">
        <v>5697</v>
      </c>
      <c r="B5702" s="6" t="str">
        <f>"00745709"</f>
        <v>00745709</v>
      </c>
    </row>
    <row r="5703" spans="1:2">
      <c r="A5703" s="4">
        <v>5698</v>
      </c>
      <c r="B5703" s="6" t="str">
        <f>"00745711"</f>
        <v>00745711</v>
      </c>
    </row>
    <row r="5704" spans="1:2">
      <c r="A5704" s="4">
        <v>5699</v>
      </c>
      <c r="B5704" s="6" t="str">
        <f>"00745712"</f>
        <v>00745712</v>
      </c>
    </row>
    <row r="5705" spans="1:2">
      <c r="A5705" s="4">
        <v>5700</v>
      </c>
      <c r="B5705" s="6" t="str">
        <f>"00745761"</f>
        <v>00745761</v>
      </c>
    </row>
    <row r="5706" spans="1:2">
      <c r="A5706" s="4">
        <v>5701</v>
      </c>
      <c r="B5706" s="6" t="str">
        <f>"00745764"</f>
        <v>00745764</v>
      </c>
    </row>
    <row r="5707" spans="1:2">
      <c r="A5707" s="4">
        <v>5702</v>
      </c>
      <c r="B5707" s="6" t="str">
        <f>"00745788"</f>
        <v>00745788</v>
      </c>
    </row>
    <row r="5708" spans="1:2">
      <c r="A5708" s="4">
        <v>5703</v>
      </c>
      <c r="B5708" s="6" t="str">
        <f>"00745794"</f>
        <v>00745794</v>
      </c>
    </row>
    <row r="5709" spans="1:2">
      <c r="A5709" s="4">
        <v>5704</v>
      </c>
      <c r="B5709" s="6" t="str">
        <f>"00745798"</f>
        <v>00745798</v>
      </c>
    </row>
    <row r="5710" spans="1:2">
      <c r="A5710" s="4">
        <v>5705</v>
      </c>
      <c r="B5710" s="6" t="str">
        <f>"00745809"</f>
        <v>00745809</v>
      </c>
    </row>
    <row r="5711" spans="1:2">
      <c r="A5711" s="4">
        <v>5706</v>
      </c>
      <c r="B5711" s="6" t="str">
        <f>"00745813"</f>
        <v>00745813</v>
      </c>
    </row>
    <row r="5712" spans="1:2">
      <c r="A5712" s="4">
        <v>5707</v>
      </c>
      <c r="B5712" s="6" t="str">
        <f>"00745820"</f>
        <v>00745820</v>
      </c>
    </row>
    <row r="5713" spans="1:2">
      <c r="A5713" s="4">
        <v>5708</v>
      </c>
      <c r="B5713" s="6" t="str">
        <f>"00745828"</f>
        <v>00745828</v>
      </c>
    </row>
    <row r="5714" spans="1:2">
      <c r="A5714" s="4">
        <v>5709</v>
      </c>
      <c r="B5714" s="6" t="str">
        <f>"00745926"</f>
        <v>00745926</v>
      </c>
    </row>
    <row r="5715" spans="1:2">
      <c r="A5715" s="4">
        <v>5710</v>
      </c>
      <c r="B5715" s="6" t="str">
        <f>"00745928"</f>
        <v>00745928</v>
      </c>
    </row>
    <row r="5716" spans="1:2">
      <c r="A5716" s="4">
        <v>5711</v>
      </c>
      <c r="B5716" s="6" t="str">
        <f>"00745931"</f>
        <v>00745931</v>
      </c>
    </row>
    <row r="5717" spans="1:2">
      <c r="A5717" s="4">
        <v>5712</v>
      </c>
      <c r="B5717" s="6" t="str">
        <f>"00745962"</f>
        <v>00745962</v>
      </c>
    </row>
    <row r="5718" spans="1:2">
      <c r="A5718" s="4">
        <v>5713</v>
      </c>
      <c r="B5718" s="6" t="str">
        <f>"00745971"</f>
        <v>00745971</v>
      </c>
    </row>
    <row r="5719" spans="1:2">
      <c r="A5719" s="4">
        <v>5714</v>
      </c>
      <c r="B5719" s="6" t="str">
        <f>"00745981"</f>
        <v>00745981</v>
      </c>
    </row>
    <row r="5720" spans="1:2">
      <c r="A5720" s="4">
        <v>5715</v>
      </c>
      <c r="B5720" s="6" t="str">
        <f>"00746019"</f>
        <v>00746019</v>
      </c>
    </row>
    <row r="5721" spans="1:2">
      <c r="A5721" s="4">
        <v>5716</v>
      </c>
      <c r="B5721" s="6" t="str">
        <f>"00746059"</f>
        <v>00746059</v>
      </c>
    </row>
    <row r="5722" spans="1:2">
      <c r="A5722" s="4">
        <v>5717</v>
      </c>
      <c r="B5722" s="6" t="str">
        <f>"00746072"</f>
        <v>00746072</v>
      </c>
    </row>
    <row r="5723" spans="1:2">
      <c r="A5723" s="4">
        <v>5718</v>
      </c>
      <c r="B5723" s="6" t="str">
        <f>"00746129"</f>
        <v>00746129</v>
      </c>
    </row>
    <row r="5724" spans="1:2">
      <c r="A5724" s="4">
        <v>5719</v>
      </c>
      <c r="B5724" s="6" t="str">
        <f>"00746135"</f>
        <v>00746135</v>
      </c>
    </row>
    <row r="5725" spans="1:2">
      <c r="A5725" s="4">
        <v>5720</v>
      </c>
      <c r="B5725" s="6" t="str">
        <f>"00746136"</f>
        <v>00746136</v>
      </c>
    </row>
    <row r="5726" spans="1:2">
      <c r="A5726" s="4">
        <v>5721</v>
      </c>
      <c r="B5726" s="6" t="str">
        <f>"00746147"</f>
        <v>00746147</v>
      </c>
    </row>
    <row r="5727" spans="1:2">
      <c r="A5727" s="4">
        <v>5722</v>
      </c>
      <c r="B5727" s="6" t="str">
        <f>"00746164"</f>
        <v>00746164</v>
      </c>
    </row>
    <row r="5728" spans="1:2">
      <c r="A5728" s="4">
        <v>5723</v>
      </c>
      <c r="B5728" s="6" t="str">
        <f>"00746173"</f>
        <v>00746173</v>
      </c>
    </row>
    <row r="5729" spans="1:2">
      <c r="A5729" s="4">
        <v>5724</v>
      </c>
      <c r="B5729" s="6" t="str">
        <f>"00746198"</f>
        <v>00746198</v>
      </c>
    </row>
    <row r="5730" spans="1:2">
      <c r="A5730" s="4">
        <v>5725</v>
      </c>
      <c r="B5730" s="6" t="str">
        <f>"00746208"</f>
        <v>00746208</v>
      </c>
    </row>
    <row r="5731" spans="1:2">
      <c r="A5731" s="4">
        <v>5726</v>
      </c>
      <c r="B5731" s="6" t="str">
        <f>"00746228"</f>
        <v>00746228</v>
      </c>
    </row>
    <row r="5732" spans="1:2">
      <c r="A5732" s="4">
        <v>5727</v>
      </c>
      <c r="B5732" s="6" t="str">
        <f>"00746254"</f>
        <v>00746254</v>
      </c>
    </row>
    <row r="5733" spans="1:2">
      <c r="A5733" s="4">
        <v>5728</v>
      </c>
      <c r="B5733" s="6" t="str">
        <f>"00746257"</f>
        <v>00746257</v>
      </c>
    </row>
    <row r="5734" spans="1:2">
      <c r="A5734" s="4">
        <v>5729</v>
      </c>
      <c r="B5734" s="6" t="str">
        <f>"00746258"</f>
        <v>00746258</v>
      </c>
    </row>
    <row r="5735" spans="1:2">
      <c r="A5735" s="4">
        <v>5730</v>
      </c>
      <c r="B5735" s="6" t="str">
        <f>"00746267"</f>
        <v>00746267</v>
      </c>
    </row>
    <row r="5736" spans="1:2">
      <c r="A5736" s="4">
        <v>5731</v>
      </c>
      <c r="B5736" s="6" t="str">
        <f>"00746299"</f>
        <v>00746299</v>
      </c>
    </row>
    <row r="5737" spans="1:2">
      <c r="A5737" s="4">
        <v>5732</v>
      </c>
      <c r="B5737" s="6" t="str">
        <f>"00746313"</f>
        <v>00746313</v>
      </c>
    </row>
    <row r="5738" spans="1:2">
      <c r="A5738" s="4">
        <v>5733</v>
      </c>
      <c r="B5738" s="6" t="str">
        <f>"00746318"</f>
        <v>00746318</v>
      </c>
    </row>
    <row r="5739" spans="1:2">
      <c r="A5739" s="4">
        <v>5734</v>
      </c>
      <c r="B5739" s="6" t="str">
        <f>"00746325"</f>
        <v>00746325</v>
      </c>
    </row>
    <row r="5740" spans="1:2">
      <c r="A5740" s="4">
        <v>5735</v>
      </c>
      <c r="B5740" s="6" t="str">
        <f>"00746331"</f>
        <v>00746331</v>
      </c>
    </row>
    <row r="5741" spans="1:2">
      <c r="A5741" s="4">
        <v>5736</v>
      </c>
      <c r="B5741" s="6" t="str">
        <f>"00746344"</f>
        <v>00746344</v>
      </c>
    </row>
    <row r="5742" spans="1:2">
      <c r="A5742" s="4">
        <v>5737</v>
      </c>
      <c r="B5742" s="6" t="str">
        <f>"00746381"</f>
        <v>00746381</v>
      </c>
    </row>
    <row r="5743" spans="1:2">
      <c r="A5743" s="4">
        <v>5738</v>
      </c>
      <c r="B5743" s="6" t="str">
        <f>"00746385"</f>
        <v>00746385</v>
      </c>
    </row>
    <row r="5744" spans="1:2">
      <c r="A5744" s="4">
        <v>5739</v>
      </c>
      <c r="B5744" s="6" t="str">
        <f>"00746391"</f>
        <v>00746391</v>
      </c>
    </row>
    <row r="5745" spans="1:2">
      <c r="A5745" s="4">
        <v>5740</v>
      </c>
      <c r="B5745" s="6" t="str">
        <f>"00746392"</f>
        <v>00746392</v>
      </c>
    </row>
    <row r="5746" spans="1:2">
      <c r="A5746" s="4">
        <v>5741</v>
      </c>
      <c r="B5746" s="6" t="str">
        <f>"00746401"</f>
        <v>00746401</v>
      </c>
    </row>
    <row r="5747" spans="1:2">
      <c r="A5747" s="4">
        <v>5742</v>
      </c>
      <c r="B5747" s="6" t="str">
        <f>"00746403"</f>
        <v>00746403</v>
      </c>
    </row>
    <row r="5748" spans="1:2">
      <c r="A5748" s="4">
        <v>5743</v>
      </c>
      <c r="B5748" s="6" t="str">
        <f>"00746414"</f>
        <v>00746414</v>
      </c>
    </row>
    <row r="5749" spans="1:2">
      <c r="A5749" s="4">
        <v>5744</v>
      </c>
      <c r="B5749" s="6" t="str">
        <f>"00746421"</f>
        <v>00746421</v>
      </c>
    </row>
    <row r="5750" spans="1:2">
      <c r="A5750" s="4">
        <v>5745</v>
      </c>
      <c r="B5750" s="6" t="str">
        <f>"00746445"</f>
        <v>00746445</v>
      </c>
    </row>
    <row r="5751" spans="1:2">
      <c r="A5751" s="4">
        <v>5746</v>
      </c>
      <c r="B5751" s="6" t="str">
        <f>"00746460"</f>
        <v>00746460</v>
      </c>
    </row>
    <row r="5752" spans="1:2">
      <c r="A5752" s="4">
        <v>5747</v>
      </c>
      <c r="B5752" s="6" t="str">
        <f>"00746474"</f>
        <v>00746474</v>
      </c>
    </row>
    <row r="5753" spans="1:2">
      <c r="A5753" s="4">
        <v>5748</v>
      </c>
      <c r="B5753" s="6" t="str">
        <f>"00746476"</f>
        <v>00746476</v>
      </c>
    </row>
    <row r="5754" spans="1:2">
      <c r="A5754" s="4">
        <v>5749</v>
      </c>
      <c r="B5754" s="6" t="str">
        <f>"00746551"</f>
        <v>00746551</v>
      </c>
    </row>
    <row r="5755" spans="1:2">
      <c r="A5755" s="4">
        <v>5750</v>
      </c>
      <c r="B5755" s="6" t="str">
        <f>"00746566"</f>
        <v>00746566</v>
      </c>
    </row>
    <row r="5756" spans="1:2">
      <c r="A5756" s="4">
        <v>5751</v>
      </c>
      <c r="B5756" s="6" t="str">
        <f>"00746574"</f>
        <v>00746574</v>
      </c>
    </row>
    <row r="5757" spans="1:2">
      <c r="A5757" s="4">
        <v>5752</v>
      </c>
      <c r="B5757" s="6" t="str">
        <f>"00746610"</f>
        <v>00746610</v>
      </c>
    </row>
    <row r="5758" spans="1:2">
      <c r="A5758" s="4">
        <v>5753</v>
      </c>
      <c r="B5758" s="6" t="str">
        <f>"00746613"</f>
        <v>00746613</v>
      </c>
    </row>
    <row r="5759" spans="1:2">
      <c r="A5759" s="4">
        <v>5754</v>
      </c>
      <c r="B5759" s="6" t="str">
        <f>"00746624"</f>
        <v>00746624</v>
      </c>
    </row>
    <row r="5760" spans="1:2">
      <c r="A5760" s="4">
        <v>5755</v>
      </c>
      <c r="B5760" s="6" t="str">
        <f>"00746631"</f>
        <v>00746631</v>
      </c>
    </row>
    <row r="5761" spans="1:2">
      <c r="A5761" s="4">
        <v>5756</v>
      </c>
      <c r="B5761" s="6" t="str">
        <f>"00746635"</f>
        <v>00746635</v>
      </c>
    </row>
    <row r="5762" spans="1:2">
      <c r="A5762" s="4">
        <v>5757</v>
      </c>
      <c r="B5762" s="6" t="str">
        <f>"00746645"</f>
        <v>00746645</v>
      </c>
    </row>
    <row r="5763" spans="1:2">
      <c r="A5763" s="4">
        <v>5758</v>
      </c>
      <c r="B5763" s="6" t="str">
        <f>"00746646"</f>
        <v>00746646</v>
      </c>
    </row>
    <row r="5764" spans="1:2">
      <c r="A5764" s="4">
        <v>5759</v>
      </c>
      <c r="B5764" s="6" t="str">
        <f>"00746653"</f>
        <v>00746653</v>
      </c>
    </row>
    <row r="5765" spans="1:2">
      <c r="A5765" s="4">
        <v>5760</v>
      </c>
      <c r="B5765" s="6" t="str">
        <f>"00746668"</f>
        <v>00746668</v>
      </c>
    </row>
    <row r="5766" spans="1:2">
      <c r="A5766" s="4">
        <v>5761</v>
      </c>
      <c r="B5766" s="6" t="str">
        <f>"00746673"</f>
        <v>00746673</v>
      </c>
    </row>
    <row r="5767" spans="1:2">
      <c r="A5767" s="4">
        <v>5762</v>
      </c>
      <c r="B5767" s="6" t="str">
        <f>"00746729"</f>
        <v>00746729</v>
      </c>
    </row>
    <row r="5768" spans="1:2">
      <c r="A5768" s="4">
        <v>5763</v>
      </c>
      <c r="B5768" s="6" t="str">
        <f>"00746764"</f>
        <v>00746764</v>
      </c>
    </row>
    <row r="5769" spans="1:2">
      <c r="A5769" s="4">
        <v>5764</v>
      </c>
      <c r="B5769" s="6" t="str">
        <f>"00746769"</f>
        <v>00746769</v>
      </c>
    </row>
    <row r="5770" spans="1:2">
      <c r="A5770" s="4">
        <v>5765</v>
      </c>
      <c r="B5770" s="6" t="str">
        <f>"00746784"</f>
        <v>00746784</v>
      </c>
    </row>
    <row r="5771" spans="1:2">
      <c r="A5771" s="4">
        <v>5766</v>
      </c>
      <c r="B5771" s="6" t="str">
        <f>"00746789"</f>
        <v>00746789</v>
      </c>
    </row>
    <row r="5772" spans="1:2">
      <c r="A5772" s="4">
        <v>5767</v>
      </c>
      <c r="B5772" s="6" t="str">
        <f>"00746812"</f>
        <v>00746812</v>
      </c>
    </row>
    <row r="5773" spans="1:2">
      <c r="A5773" s="4">
        <v>5768</v>
      </c>
      <c r="B5773" s="6" t="str">
        <f>"00746817"</f>
        <v>00746817</v>
      </c>
    </row>
    <row r="5774" spans="1:2">
      <c r="A5774" s="4">
        <v>5769</v>
      </c>
      <c r="B5774" s="6" t="str">
        <f>"00746822"</f>
        <v>00746822</v>
      </c>
    </row>
    <row r="5775" spans="1:2">
      <c r="A5775" s="4">
        <v>5770</v>
      </c>
      <c r="B5775" s="6" t="str">
        <f>"00746856"</f>
        <v>00746856</v>
      </c>
    </row>
    <row r="5776" spans="1:2">
      <c r="A5776" s="4">
        <v>5771</v>
      </c>
      <c r="B5776" s="6" t="str">
        <f>"00746872"</f>
        <v>00746872</v>
      </c>
    </row>
    <row r="5777" spans="1:2">
      <c r="A5777" s="4">
        <v>5772</v>
      </c>
      <c r="B5777" s="6" t="str">
        <f>"00746902"</f>
        <v>00746902</v>
      </c>
    </row>
    <row r="5778" spans="1:2">
      <c r="A5778" s="4">
        <v>5773</v>
      </c>
      <c r="B5778" s="6" t="str">
        <f>"00746929"</f>
        <v>00746929</v>
      </c>
    </row>
    <row r="5779" spans="1:2">
      <c r="A5779" s="4">
        <v>5774</v>
      </c>
      <c r="B5779" s="6" t="str">
        <f>"00746933"</f>
        <v>00746933</v>
      </c>
    </row>
    <row r="5780" spans="1:2">
      <c r="A5780" s="4">
        <v>5775</v>
      </c>
      <c r="B5780" s="6" t="str">
        <f>"00746946"</f>
        <v>00746946</v>
      </c>
    </row>
    <row r="5781" spans="1:2">
      <c r="A5781" s="4">
        <v>5776</v>
      </c>
      <c r="B5781" s="6" t="str">
        <f>"00746955"</f>
        <v>00746955</v>
      </c>
    </row>
    <row r="5782" spans="1:2">
      <c r="A5782" s="4">
        <v>5777</v>
      </c>
      <c r="B5782" s="6" t="str">
        <f>"00746961"</f>
        <v>00746961</v>
      </c>
    </row>
    <row r="5783" spans="1:2">
      <c r="A5783" s="4">
        <v>5778</v>
      </c>
      <c r="B5783" s="6" t="str">
        <f>"00746963"</f>
        <v>00746963</v>
      </c>
    </row>
    <row r="5784" spans="1:2">
      <c r="A5784" s="4">
        <v>5779</v>
      </c>
      <c r="B5784" s="6" t="str">
        <f>"00746978"</f>
        <v>00746978</v>
      </c>
    </row>
    <row r="5785" spans="1:2">
      <c r="A5785" s="4">
        <v>5780</v>
      </c>
      <c r="B5785" s="6" t="str">
        <f>"00746979"</f>
        <v>00746979</v>
      </c>
    </row>
    <row r="5786" spans="1:2">
      <c r="A5786" s="4">
        <v>5781</v>
      </c>
      <c r="B5786" s="6" t="str">
        <f>"00746998"</f>
        <v>00746998</v>
      </c>
    </row>
    <row r="5787" spans="1:2">
      <c r="A5787" s="4">
        <v>5782</v>
      </c>
      <c r="B5787" s="6" t="str">
        <f>"00747009"</f>
        <v>00747009</v>
      </c>
    </row>
    <row r="5788" spans="1:2">
      <c r="A5788" s="4">
        <v>5783</v>
      </c>
      <c r="B5788" s="6" t="str">
        <f>"00747011"</f>
        <v>00747011</v>
      </c>
    </row>
    <row r="5789" spans="1:2">
      <c r="A5789" s="4">
        <v>5784</v>
      </c>
      <c r="B5789" s="6" t="str">
        <f>"00747035"</f>
        <v>00747035</v>
      </c>
    </row>
    <row r="5790" spans="1:2">
      <c r="A5790" s="4">
        <v>5785</v>
      </c>
      <c r="B5790" s="6" t="str">
        <f>"00747040"</f>
        <v>00747040</v>
      </c>
    </row>
    <row r="5791" spans="1:2">
      <c r="A5791" s="4">
        <v>5786</v>
      </c>
      <c r="B5791" s="6" t="str">
        <f>"00747043"</f>
        <v>00747043</v>
      </c>
    </row>
    <row r="5792" spans="1:2">
      <c r="A5792" s="4">
        <v>5787</v>
      </c>
      <c r="B5792" s="6" t="str">
        <f>"00747046"</f>
        <v>00747046</v>
      </c>
    </row>
    <row r="5793" spans="1:2">
      <c r="A5793" s="4">
        <v>5788</v>
      </c>
      <c r="B5793" s="6" t="str">
        <f>"00747048"</f>
        <v>00747048</v>
      </c>
    </row>
    <row r="5794" spans="1:2">
      <c r="A5794" s="4">
        <v>5789</v>
      </c>
      <c r="B5794" s="6" t="str">
        <f>"00747080"</f>
        <v>00747080</v>
      </c>
    </row>
    <row r="5795" spans="1:2">
      <c r="A5795" s="4">
        <v>5790</v>
      </c>
      <c r="B5795" s="6" t="str">
        <f>"00747105"</f>
        <v>00747105</v>
      </c>
    </row>
    <row r="5796" spans="1:2">
      <c r="A5796" s="4">
        <v>5791</v>
      </c>
      <c r="B5796" s="6" t="str">
        <f>"00747117"</f>
        <v>00747117</v>
      </c>
    </row>
    <row r="5797" spans="1:2">
      <c r="A5797" s="4">
        <v>5792</v>
      </c>
      <c r="B5797" s="6" t="str">
        <f>"00747119"</f>
        <v>00747119</v>
      </c>
    </row>
    <row r="5798" spans="1:2">
      <c r="A5798" s="4">
        <v>5793</v>
      </c>
      <c r="B5798" s="6" t="str">
        <f>"00747135"</f>
        <v>00747135</v>
      </c>
    </row>
    <row r="5799" spans="1:2">
      <c r="A5799" s="4">
        <v>5794</v>
      </c>
      <c r="B5799" s="6" t="str">
        <f>"00747161"</f>
        <v>00747161</v>
      </c>
    </row>
    <row r="5800" spans="1:2">
      <c r="A5800" s="4">
        <v>5795</v>
      </c>
      <c r="B5800" s="6" t="str">
        <f>"00747168"</f>
        <v>00747168</v>
      </c>
    </row>
    <row r="5801" spans="1:2">
      <c r="A5801" s="4">
        <v>5796</v>
      </c>
      <c r="B5801" s="6" t="str">
        <f>"00747175"</f>
        <v>00747175</v>
      </c>
    </row>
    <row r="5802" spans="1:2">
      <c r="A5802" s="4">
        <v>5797</v>
      </c>
      <c r="B5802" s="6" t="str">
        <f>"00747180"</f>
        <v>00747180</v>
      </c>
    </row>
    <row r="5803" spans="1:2">
      <c r="A5803" s="4">
        <v>5798</v>
      </c>
      <c r="B5803" s="6" t="str">
        <f>"00747193"</f>
        <v>00747193</v>
      </c>
    </row>
    <row r="5804" spans="1:2">
      <c r="A5804" s="4">
        <v>5799</v>
      </c>
      <c r="B5804" s="6" t="str">
        <f>"00747194"</f>
        <v>00747194</v>
      </c>
    </row>
    <row r="5805" spans="1:2">
      <c r="A5805" s="4">
        <v>5800</v>
      </c>
      <c r="B5805" s="6" t="str">
        <f>"00747239"</f>
        <v>00747239</v>
      </c>
    </row>
    <row r="5806" spans="1:2">
      <c r="A5806" s="4">
        <v>5801</v>
      </c>
      <c r="B5806" s="6" t="str">
        <f>"00747249"</f>
        <v>00747249</v>
      </c>
    </row>
    <row r="5807" spans="1:2">
      <c r="A5807" s="4">
        <v>5802</v>
      </c>
      <c r="B5807" s="6" t="str">
        <f>"00747290"</f>
        <v>00747290</v>
      </c>
    </row>
    <row r="5808" spans="1:2">
      <c r="A5808" s="4">
        <v>5803</v>
      </c>
      <c r="B5808" s="6" t="str">
        <f>"00747291"</f>
        <v>00747291</v>
      </c>
    </row>
    <row r="5809" spans="1:2">
      <c r="A5809" s="4">
        <v>5804</v>
      </c>
      <c r="B5809" s="6" t="str">
        <f>"00747294"</f>
        <v>00747294</v>
      </c>
    </row>
    <row r="5810" spans="1:2">
      <c r="A5810" s="4">
        <v>5805</v>
      </c>
      <c r="B5810" s="6" t="str">
        <f>"00747306"</f>
        <v>00747306</v>
      </c>
    </row>
    <row r="5811" spans="1:2">
      <c r="A5811" s="4">
        <v>5806</v>
      </c>
      <c r="B5811" s="6" t="str">
        <f>"00747307"</f>
        <v>00747307</v>
      </c>
    </row>
    <row r="5812" spans="1:2">
      <c r="A5812" s="4">
        <v>5807</v>
      </c>
      <c r="B5812" s="6" t="str">
        <f>"00747313"</f>
        <v>00747313</v>
      </c>
    </row>
    <row r="5813" spans="1:2">
      <c r="A5813" s="4">
        <v>5808</v>
      </c>
      <c r="B5813" s="6" t="str">
        <f>"00747316"</f>
        <v>00747316</v>
      </c>
    </row>
    <row r="5814" spans="1:2">
      <c r="A5814" s="4">
        <v>5809</v>
      </c>
      <c r="B5814" s="6" t="str">
        <f>"00747321"</f>
        <v>00747321</v>
      </c>
    </row>
    <row r="5815" spans="1:2">
      <c r="A5815" s="4">
        <v>5810</v>
      </c>
      <c r="B5815" s="6" t="str">
        <f>"00747326"</f>
        <v>00747326</v>
      </c>
    </row>
    <row r="5816" spans="1:2">
      <c r="A5816" s="4">
        <v>5811</v>
      </c>
      <c r="B5816" s="6" t="str">
        <f>"00747355"</f>
        <v>00747355</v>
      </c>
    </row>
    <row r="5817" spans="1:2">
      <c r="A5817" s="4">
        <v>5812</v>
      </c>
      <c r="B5817" s="6" t="str">
        <f>"00747360"</f>
        <v>00747360</v>
      </c>
    </row>
    <row r="5818" spans="1:2">
      <c r="A5818" s="4">
        <v>5813</v>
      </c>
      <c r="B5818" s="6" t="str">
        <f>"00747409"</f>
        <v>00747409</v>
      </c>
    </row>
    <row r="5819" spans="1:2">
      <c r="A5819" s="4">
        <v>5814</v>
      </c>
      <c r="B5819" s="6" t="str">
        <f>"00747420"</f>
        <v>00747420</v>
      </c>
    </row>
    <row r="5820" spans="1:2">
      <c r="A5820" s="4">
        <v>5815</v>
      </c>
      <c r="B5820" s="6" t="str">
        <f>"00747461"</f>
        <v>00747461</v>
      </c>
    </row>
    <row r="5821" spans="1:2">
      <c r="A5821" s="4">
        <v>5816</v>
      </c>
      <c r="B5821" s="6" t="str">
        <f>"00747466"</f>
        <v>00747466</v>
      </c>
    </row>
    <row r="5822" spans="1:2">
      <c r="A5822" s="4">
        <v>5817</v>
      </c>
      <c r="B5822" s="6" t="str">
        <f>"00747476"</f>
        <v>00747476</v>
      </c>
    </row>
    <row r="5823" spans="1:2">
      <c r="A5823" s="4">
        <v>5818</v>
      </c>
      <c r="B5823" s="6" t="str">
        <f>"00747484"</f>
        <v>00747484</v>
      </c>
    </row>
    <row r="5824" spans="1:2">
      <c r="A5824" s="4">
        <v>5819</v>
      </c>
      <c r="B5824" s="6" t="str">
        <f>"00747488"</f>
        <v>00747488</v>
      </c>
    </row>
    <row r="5825" spans="1:2">
      <c r="A5825" s="4">
        <v>5820</v>
      </c>
      <c r="B5825" s="6" t="str">
        <f>"00747496"</f>
        <v>00747496</v>
      </c>
    </row>
    <row r="5826" spans="1:2">
      <c r="A5826" s="4">
        <v>5821</v>
      </c>
      <c r="B5826" s="6" t="str">
        <f>"00747509"</f>
        <v>00747509</v>
      </c>
    </row>
    <row r="5827" spans="1:2">
      <c r="A5827" s="4">
        <v>5822</v>
      </c>
      <c r="B5827" s="6" t="str">
        <f>"00747527"</f>
        <v>00747527</v>
      </c>
    </row>
    <row r="5828" spans="1:2">
      <c r="A5828" s="4">
        <v>5823</v>
      </c>
      <c r="B5828" s="6" t="str">
        <f>"00747565"</f>
        <v>00747565</v>
      </c>
    </row>
    <row r="5829" spans="1:2">
      <c r="A5829" s="4">
        <v>5824</v>
      </c>
      <c r="B5829" s="6" t="str">
        <f>"00747581"</f>
        <v>00747581</v>
      </c>
    </row>
    <row r="5830" spans="1:2">
      <c r="A5830" s="4">
        <v>5825</v>
      </c>
      <c r="B5830" s="6" t="str">
        <f>"00747649"</f>
        <v>00747649</v>
      </c>
    </row>
    <row r="5831" spans="1:2">
      <c r="A5831" s="4">
        <v>5826</v>
      </c>
      <c r="B5831" s="6" t="str">
        <f>"00747651"</f>
        <v>00747651</v>
      </c>
    </row>
    <row r="5832" spans="1:2">
      <c r="A5832" s="4">
        <v>5827</v>
      </c>
      <c r="B5832" s="6" t="str">
        <f>"00747656"</f>
        <v>00747656</v>
      </c>
    </row>
    <row r="5833" spans="1:2">
      <c r="A5833" s="4">
        <v>5828</v>
      </c>
      <c r="B5833" s="6" t="str">
        <f>"00747665"</f>
        <v>00747665</v>
      </c>
    </row>
    <row r="5834" spans="1:2">
      <c r="A5834" s="4">
        <v>5829</v>
      </c>
      <c r="B5834" s="6" t="str">
        <f>"00747684"</f>
        <v>00747684</v>
      </c>
    </row>
    <row r="5835" spans="1:2">
      <c r="A5835" s="4">
        <v>5830</v>
      </c>
      <c r="B5835" s="6" t="str">
        <f>"00747685"</f>
        <v>00747685</v>
      </c>
    </row>
    <row r="5836" spans="1:2">
      <c r="A5836" s="4">
        <v>5831</v>
      </c>
      <c r="B5836" s="6" t="str">
        <f>"00747730"</f>
        <v>00747730</v>
      </c>
    </row>
    <row r="5837" spans="1:2">
      <c r="A5837" s="4">
        <v>5832</v>
      </c>
      <c r="B5837" s="6" t="str">
        <f>"00747733"</f>
        <v>00747733</v>
      </c>
    </row>
    <row r="5838" spans="1:2">
      <c r="A5838" s="4">
        <v>5833</v>
      </c>
      <c r="B5838" s="6" t="str">
        <f>"00747747"</f>
        <v>00747747</v>
      </c>
    </row>
    <row r="5839" spans="1:2">
      <c r="A5839" s="4">
        <v>5834</v>
      </c>
      <c r="B5839" s="6" t="str">
        <f>"00747749"</f>
        <v>00747749</v>
      </c>
    </row>
    <row r="5840" spans="1:2">
      <c r="A5840" s="4">
        <v>5835</v>
      </c>
      <c r="B5840" s="6" t="str">
        <f>"00747757"</f>
        <v>00747757</v>
      </c>
    </row>
    <row r="5841" spans="1:2">
      <c r="A5841" s="4">
        <v>5836</v>
      </c>
      <c r="B5841" s="6" t="str">
        <f>"00747778"</f>
        <v>00747778</v>
      </c>
    </row>
    <row r="5842" spans="1:2">
      <c r="A5842" s="4">
        <v>5837</v>
      </c>
      <c r="B5842" s="6" t="str">
        <f>"00747839"</f>
        <v>00747839</v>
      </c>
    </row>
    <row r="5843" spans="1:2">
      <c r="A5843" s="4">
        <v>5838</v>
      </c>
      <c r="B5843" s="6" t="str">
        <f>"00747845"</f>
        <v>00747845</v>
      </c>
    </row>
    <row r="5844" spans="1:2">
      <c r="A5844" s="4">
        <v>5839</v>
      </c>
      <c r="B5844" s="6" t="str">
        <f>"00747875"</f>
        <v>00747875</v>
      </c>
    </row>
    <row r="5845" spans="1:2">
      <c r="A5845" s="4">
        <v>5840</v>
      </c>
      <c r="B5845" s="6" t="str">
        <f>"00747886"</f>
        <v>00747886</v>
      </c>
    </row>
    <row r="5846" spans="1:2">
      <c r="A5846" s="4">
        <v>5841</v>
      </c>
      <c r="B5846" s="6" t="str">
        <f>"00747908"</f>
        <v>00747908</v>
      </c>
    </row>
    <row r="5847" spans="1:2">
      <c r="A5847" s="4">
        <v>5842</v>
      </c>
      <c r="B5847" s="6" t="str">
        <f>"00747966"</f>
        <v>00747966</v>
      </c>
    </row>
    <row r="5848" spans="1:2">
      <c r="A5848" s="4">
        <v>5843</v>
      </c>
      <c r="B5848" s="6" t="str">
        <f>"00747971"</f>
        <v>00747971</v>
      </c>
    </row>
    <row r="5849" spans="1:2">
      <c r="A5849" s="4">
        <v>5844</v>
      </c>
      <c r="B5849" s="6" t="str">
        <f>"00747974"</f>
        <v>00747974</v>
      </c>
    </row>
    <row r="5850" spans="1:2">
      <c r="A5850" s="4">
        <v>5845</v>
      </c>
      <c r="B5850" s="6" t="str">
        <f>"00747980"</f>
        <v>00747980</v>
      </c>
    </row>
    <row r="5851" spans="1:2">
      <c r="A5851" s="4">
        <v>5846</v>
      </c>
      <c r="B5851" s="6" t="str">
        <f>"00748000"</f>
        <v>00748000</v>
      </c>
    </row>
    <row r="5852" spans="1:2">
      <c r="A5852" s="4">
        <v>5847</v>
      </c>
      <c r="B5852" s="6" t="str">
        <f>"00748023"</f>
        <v>00748023</v>
      </c>
    </row>
    <row r="5853" spans="1:2">
      <c r="A5853" s="4">
        <v>5848</v>
      </c>
      <c r="B5853" s="6" t="str">
        <f>"00748028"</f>
        <v>00748028</v>
      </c>
    </row>
    <row r="5854" spans="1:2">
      <c r="A5854" s="4">
        <v>5849</v>
      </c>
      <c r="B5854" s="6" t="str">
        <f>"00748033"</f>
        <v>00748033</v>
      </c>
    </row>
    <row r="5855" spans="1:2">
      <c r="A5855" s="4">
        <v>5850</v>
      </c>
      <c r="B5855" s="6" t="str">
        <f>"00748046"</f>
        <v>00748046</v>
      </c>
    </row>
    <row r="5856" spans="1:2">
      <c r="A5856" s="4">
        <v>5851</v>
      </c>
      <c r="B5856" s="6" t="str">
        <f>"00748070"</f>
        <v>00748070</v>
      </c>
    </row>
    <row r="5857" spans="1:2">
      <c r="A5857" s="4">
        <v>5852</v>
      </c>
      <c r="B5857" s="6" t="str">
        <f>"00748083"</f>
        <v>00748083</v>
      </c>
    </row>
    <row r="5858" spans="1:2">
      <c r="A5858" s="4">
        <v>5853</v>
      </c>
      <c r="B5858" s="6" t="str">
        <f>"00748088"</f>
        <v>00748088</v>
      </c>
    </row>
    <row r="5859" spans="1:2">
      <c r="A5859" s="4">
        <v>5854</v>
      </c>
      <c r="B5859" s="6" t="str">
        <f>"00748094"</f>
        <v>00748094</v>
      </c>
    </row>
    <row r="5860" spans="1:2">
      <c r="A5860" s="4">
        <v>5855</v>
      </c>
      <c r="B5860" s="6" t="str">
        <f>"00748100"</f>
        <v>00748100</v>
      </c>
    </row>
    <row r="5861" spans="1:2">
      <c r="A5861" s="4">
        <v>5856</v>
      </c>
      <c r="B5861" s="6" t="str">
        <f>"00748109"</f>
        <v>00748109</v>
      </c>
    </row>
    <row r="5862" spans="1:2">
      <c r="A5862" s="4">
        <v>5857</v>
      </c>
      <c r="B5862" s="6" t="str">
        <f>"00748123"</f>
        <v>00748123</v>
      </c>
    </row>
    <row r="5863" spans="1:2">
      <c r="A5863" s="4">
        <v>5858</v>
      </c>
      <c r="B5863" s="6" t="str">
        <f>"00748140"</f>
        <v>00748140</v>
      </c>
    </row>
    <row r="5864" spans="1:2">
      <c r="A5864" s="4">
        <v>5859</v>
      </c>
      <c r="B5864" s="6" t="str">
        <f>"00748157"</f>
        <v>00748157</v>
      </c>
    </row>
    <row r="5865" spans="1:2">
      <c r="A5865" s="4">
        <v>5860</v>
      </c>
      <c r="B5865" s="6" t="str">
        <f>"00748184"</f>
        <v>00748184</v>
      </c>
    </row>
    <row r="5866" spans="1:2">
      <c r="A5866" s="4">
        <v>5861</v>
      </c>
      <c r="B5866" s="6" t="str">
        <f>"00748197"</f>
        <v>00748197</v>
      </c>
    </row>
    <row r="5867" spans="1:2">
      <c r="A5867" s="4">
        <v>5862</v>
      </c>
      <c r="B5867" s="6" t="str">
        <f>"00748207"</f>
        <v>00748207</v>
      </c>
    </row>
    <row r="5868" spans="1:2">
      <c r="A5868" s="4">
        <v>5863</v>
      </c>
      <c r="B5868" s="6" t="str">
        <f>"00748236"</f>
        <v>00748236</v>
      </c>
    </row>
    <row r="5869" spans="1:2">
      <c r="A5869" s="4">
        <v>5864</v>
      </c>
      <c r="B5869" s="6" t="str">
        <f>"00748254"</f>
        <v>00748254</v>
      </c>
    </row>
    <row r="5870" spans="1:2">
      <c r="A5870" s="4">
        <v>5865</v>
      </c>
      <c r="B5870" s="6" t="str">
        <f>"00748273"</f>
        <v>00748273</v>
      </c>
    </row>
    <row r="5871" spans="1:2">
      <c r="A5871" s="4">
        <v>5866</v>
      </c>
      <c r="B5871" s="6" t="str">
        <f>"00748275"</f>
        <v>00748275</v>
      </c>
    </row>
    <row r="5872" spans="1:2">
      <c r="A5872" s="4">
        <v>5867</v>
      </c>
      <c r="B5872" s="6" t="str">
        <f>"00748285"</f>
        <v>00748285</v>
      </c>
    </row>
    <row r="5873" spans="1:2">
      <c r="A5873" s="4">
        <v>5868</v>
      </c>
      <c r="B5873" s="6" t="str">
        <f>"00748292"</f>
        <v>00748292</v>
      </c>
    </row>
    <row r="5874" spans="1:2">
      <c r="A5874" s="4">
        <v>5869</v>
      </c>
      <c r="B5874" s="6" t="str">
        <f>"00748297"</f>
        <v>00748297</v>
      </c>
    </row>
    <row r="5875" spans="1:2">
      <c r="A5875" s="4">
        <v>5870</v>
      </c>
      <c r="B5875" s="6" t="str">
        <f>"00748313"</f>
        <v>00748313</v>
      </c>
    </row>
    <row r="5876" spans="1:2">
      <c r="A5876" s="4">
        <v>5871</v>
      </c>
      <c r="B5876" s="6" t="str">
        <f>"00748368"</f>
        <v>00748368</v>
      </c>
    </row>
    <row r="5877" spans="1:2">
      <c r="A5877" s="4">
        <v>5872</v>
      </c>
      <c r="B5877" s="6" t="str">
        <f>"00748383"</f>
        <v>00748383</v>
      </c>
    </row>
    <row r="5878" spans="1:2">
      <c r="A5878" s="4">
        <v>5873</v>
      </c>
      <c r="B5878" s="6" t="str">
        <f>"00748400"</f>
        <v>00748400</v>
      </c>
    </row>
    <row r="5879" spans="1:2">
      <c r="A5879" s="4">
        <v>5874</v>
      </c>
      <c r="B5879" s="6" t="str">
        <f>"00748415"</f>
        <v>00748415</v>
      </c>
    </row>
    <row r="5880" spans="1:2">
      <c r="A5880" s="4">
        <v>5875</v>
      </c>
      <c r="B5880" s="6" t="str">
        <f>"00748416"</f>
        <v>00748416</v>
      </c>
    </row>
    <row r="5881" spans="1:2">
      <c r="A5881" s="4">
        <v>5876</v>
      </c>
      <c r="B5881" s="6" t="str">
        <f>"00748421"</f>
        <v>00748421</v>
      </c>
    </row>
    <row r="5882" spans="1:2">
      <c r="A5882" s="4">
        <v>5877</v>
      </c>
      <c r="B5882" s="6" t="str">
        <f>"00748426"</f>
        <v>00748426</v>
      </c>
    </row>
    <row r="5883" spans="1:2">
      <c r="A5883" s="4">
        <v>5878</v>
      </c>
      <c r="B5883" s="6" t="str">
        <f>"00748433"</f>
        <v>00748433</v>
      </c>
    </row>
    <row r="5884" spans="1:2">
      <c r="A5884" s="4">
        <v>5879</v>
      </c>
      <c r="B5884" s="6" t="str">
        <f>"00748444"</f>
        <v>00748444</v>
      </c>
    </row>
    <row r="5885" spans="1:2">
      <c r="A5885" s="4">
        <v>5880</v>
      </c>
      <c r="B5885" s="6" t="str">
        <f>"00748464"</f>
        <v>00748464</v>
      </c>
    </row>
    <row r="5886" spans="1:2">
      <c r="A5886" s="4">
        <v>5881</v>
      </c>
      <c r="B5886" s="6" t="str">
        <f>"00748465"</f>
        <v>00748465</v>
      </c>
    </row>
    <row r="5887" spans="1:2">
      <c r="A5887" s="4">
        <v>5882</v>
      </c>
      <c r="B5887" s="6" t="str">
        <f>"00748486"</f>
        <v>00748486</v>
      </c>
    </row>
    <row r="5888" spans="1:2">
      <c r="A5888" s="4">
        <v>5883</v>
      </c>
      <c r="B5888" s="6" t="str">
        <f>"00748493"</f>
        <v>00748493</v>
      </c>
    </row>
    <row r="5889" spans="1:2">
      <c r="A5889" s="4">
        <v>5884</v>
      </c>
      <c r="B5889" s="6" t="str">
        <f>"00748505"</f>
        <v>00748505</v>
      </c>
    </row>
    <row r="5890" spans="1:2">
      <c r="A5890" s="4">
        <v>5885</v>
      </c>
      <c r="B5890" s="6" t="str">
        <f>"00748506"</f>
        <v>00748506</v>
      </c>
    </row>
    <row r="5891" spans="1:2">
      <c r="A5891" s="4">
        <v>5886</v>
      </c>
      <c r="B5891" s="6" t="str">
        <f>"00748521"</f>
        <v>00748521</v>
      </c>
    </row>
    <row r="5892" spans="1:2">
      <c r="A5892" s="4">
        <v>5887</v>
      </c>
      <c r="B5892" s="6" t="str">
        <f>"00748538"</f>
        <v>00748538</v>
      </c>
    </row>
    <row r="5893" spans="1:2">
      <c r="A5893" s="4">
        <v>5888</v>
      </c>
      <c r="B5893" s="6" t="str">
        <f>"00748541"</f>
        <v>00748541</v>
      </c>
    </row>
    <row r="5894" spans="1:2">
      <c r="A5894" s="4">
        <v>5889</v>
      </c>
      <c r="B5894" s="6" t="str">
        <f>"00748544"</f>
        <v>00748544</v>
      </c>
    </row>
    <row r="5895" spans="1:2">
      <c r="A5895" s="4">
        <v>5890</v>
      </c>
      <c r="B5895" s="6" t="str">
        <f>"00748559"</f>
        <v>00748559</v>
      </c>
    </row>
    <row r="5896" spans="1:2">
      <c r="A5896" s="4">
        <v>5891</v>
      </c>
      <c r="B5896" s="6" t="str">
        <f>"00748564"</f>
        <v>00748564</v>
      </c>
    </row>
    <row r="5897" spans="1:2">
      <c r="A5897" s="4">
        <v>5892</v>
      </c>
      <c r="B5897" s="6" t="str">
        <f>"00748568"</f>
        <v>00748568</v>
      </c>
    </row>
    <row r="5898" spans="1:2">
      <c r="A5898" s="4">
        <v>5893</v>
      </c>
      <c r="B5898" s="6" t="str">
        <f>"00748578"</f>
        <v>00748578</v>
      </c>
    </row>
    <row r="5899" spans="1:2">
      <c r="A5899" s="4">
        <v>5894</v>
      </c>
      <c r="B5899" s="6" t="str">
        <f>"00748579"</f>
        <v>00748579</v>
      </c>
    </row>
    <row r="5900" spans="1:2">
      <c r="A5900" s="4">
        <v>5895</v>
      </c>
      <c r="B5900" s="6" t="str">
        <f>"00748616"</f>
        <v>00748616</v>
      </c>
    </row>
    <row r="5901" spans="1:2">
      <c r="A5901" s="4">
        <v>5896</v>
      </c>
      <c r="B5901" s="6" t="str">
        <f>"00748618"</f>
        <v>00748618</v>
      </c>
    </row>
    <row r="5902" spans="1:2">
      <c r="A5902" s="4">
        <v>5897</v>
      </c>
      <c r="B5902" s="6" t="str">
        <f>"00748622"</f>
        <v>00748622</v>
      </c>
    </row>
    <row r="5903" spans="1:2">
      <c r="A5903" s="4">
        <v>5898</v>
      </c>
      <c r="B5903" s="6" t="str">
        <f>"00748628"</f>
        <v>00748628</v>
      </c>
    </row>
    <row r="5904" spans="1:2">
      <c r="A5904" s="4">
        <v>5899</v>
      </c>
      <c r="B5904" s="6" t="str">
        <f>"00748648"</f>
        <v>00748648</v>
      </c>
    </row>
    <row r="5905" spans="1:2">
      <c r="A5905" s="4">
        <v>5900</v>
      </c>
      <c r="B5905" s="6" t="str">
        <f>"00748676"</f>
        <v>00748676</v>
      </c>
    </row>
    <row r="5906" spans="1:2">
      <c r="A5906" s="4">
        <v>5901</v>
      </c>
      <c r="B5906" s="6" t="str">
        <f>"00748677"</f>
        <v>00748677</v>
      </c>
    </row>
    <row r="5907" spans="1:2">
      <c r="A5907" s="4">
        <v>5902</v>
      </c>
      <c r="B5907" s="6" t="str">
        <f>"00748681"</f>
        <v>00748681</v>
      </c>
    </row>
    <row r="5908" spans="1:2">
      <c r="A5908" s="4">
        <v>5903</v>
      </c>
      <c r="B5908" s="6" t="str">
        <f>"00748696"</f>
        <v>00748696</v>
      </c>
    </row>
    <row r="5909" spans="1:2">
      <c r="A5909" s="4">
        <v>5904</v>
      </c>
      <c r="B5909" s="6" t="str">
        <f>"00748702"</f>
        <v>00748702</v>
      </c>
    </row>
    <row r="5910" spans="1:2">
      <c r="A5910" s="4">
        <v>5905</v>
      </c>
      <c r="B5910" s="6" t="str">
        <f>"00748704"</f>
        <v>00748704</v>
      </c>
    </row>
    <row r="5911" spans="1:2">
      <c r="A5911" s="4">
        <v>5906</v>
      </c>
      <c r="B5911" s="6" t="str">
        <f>"00748718"</f>
        <v>00748718</v>
      </c>
    </row>
    <row r="5912" spans="1:2">
      <c r="A5912" s="4">
        <v>5907</v>
      </c>
      <c r="B5912" s="6" t="str">
        <f>"00748722"</f>
        <v>00748722</v>
      </c>
    </row>
    <row r="5913" spans="1:2">
      <c r="A5913" s="4">
        <v>5908</v>
      </c>
      <c r="B5913" s="6" t="str">
        <f>"00748751"</f>
        <v>00748751</v>
      </c>
    </row>
    <row r="5914" spans="1:2">
      <c r="A5914" s="4">
        <v>5909</v>
      </c>
      <c r="B5914" s="6" t="str">
        <f>"00748755"</f>
        <v>00748755</v>
      </c>
    </row>
    <row r="5915" spans="1:2">
      <c r="A5915" s="4">
        <v>5910</v>
      </c>
      <c r="B5915" s="6" t="str">
        <f>"00748756"</f>
        <v>00748756</v>
      </c>
    </row>
    <row r="5916" spans="1:2">
      <c r="A5916" s="4">
        <v>5911</v>
      </c>
      <c r="B5916" s="6" t="str">
        <f>"00748758"</f>
        <v>00748758</v>
      </c>
    </row>
    <row r="5917" spans="1:2">
      <c r="A5917" s="4">
        <v>5912</v>
      </c>
      <c r="B5917" s="6" t="str">
        <f>"00748765"</f>
        <v>00748765</v>
      </c>
    </row>
    <row r="5918" spans="1:2">
      <c r="A5918" s="4">
        <v>5913</v>
      </c>
      <c r="B5918" s="6" t="str">
        <f>"00748778"</f>
        <v>00748778</v>
      </c>
    </row>
    <row r="5919" spans="1:2">
      <c r="A5919" s="4">
        <v>5914</v>
      </c>
      <c r="B5919" s="6" t="str">
        <f>"00748782"</f>
        <v>00748782</v>
      </c>
    </row>
    <row r="5920" spans="1:2">
      <c r="A5920" s="4">
        <v>5915</v>
      </c>
      <c r="B5920" s="6" t="str">
        <f>"00748787"</f>
        <v>00748787</v>
      </c>
    </row>
    <row r="5921" spans="1:2">
      <c r="A5921" s="4">
        <v>5916</v>
      </c>
      <c r="B5921" s="6" t="str">
        <f>"00748799"</f>
        <v>00748799</v>
      </c>
    </row>
    <row r="5922" spans="1:2">
      <c r="A5922" s="4">
        <v>5917</v>
      </c>
      <c r="B5922" s="6" t="str">
        <f>"00748806"</f>
        <v>00748806</v>
      </c>
    </row>
    <row r="5923" spans="1:2">
      <c r="A5923" s="4">
        <v>5918</v>
      </c>
      <c r="B5923" s="6" t="str">
        <f>"00748807"</f>
        <v>00748807</v>
      </c>
    </row>
    <row r="5924" spans="1:2">
      <c r="A5924" s="4">
        <v>5919</v>
      </c>
      <c r="B5924" s="6" t="str">
        <f>"00748811"</f>
        <v>00748811</v>
      </c>
    </row>
    <row r="5925" spans="1:2">
      <c r="A5925" s="4">
        <v>5920</v>
      </c>
      <c r="B5925" s="6" t="str">
        <f>"00748820"</f>
        <v>00748820</v>
      </c>
    </row>
    <row r="5926" spans="1:2">
      <c r="A5926" s="4">
        <v>5921</v>
      </c>
      <c r="B5926" s="6" t="str">
        <f>"00748923"</f>
        <v>00748923</v>
      </c>
    </row>
    <row r="5927" spans="1:2">
      <c r="A5927" s="4">
        <v>5922</v>
      </c>
      <c r="B5927" s="6" t="str">
        <f>"00748931"</f>
        <v>00748931</v>
      </c>
    </row>
    <row r="5928" spans="1:2">
      <c r="A5928" s="4">
        <v>5923</v>
      </c>
      <c r="B5928" s="6" t="str">
        <f>"00748934"</f>
        <v>00748934</v>
      </c>
    </row>
    <row r="5929" spans="1:2">
      <c r="A5929" s="4">
        <v>5924</v>
      </c>
      <c r="B5929" s="6" t="str">
        <f>"00748944"</f>
        <v>00748944</v>
      </c>
    </row>
    <row r="5930" spans="1:2">
      <c r="A5930" s="4">
        <v>5925</v>
      </c>
      <c r="B5930" s="6" t="str">
        <f>"00748969"</f>
        <v>00748969</v>
      </c>
    </row>
    <row r="5931" spans="1:2">
      <c r="A5931" s="4">
        <v>5926</v>
      </c>
      <c r="B5931" s="6" t="str">
        <f>"00748996"</f>
        <v>00748996</v>
      </c>
    </row>
    <row r="5932" spans="1:2">
      <c r="A5932" s="4">
        <v>5927</v>
      </c>
      <c r="B5932" s="6" t="str">
        <f>"00748997"</f>
        <v>00748997</v>
      </c>
    </row>
    <row r="5933" spans="1:2">
      <c r="A5933" s="4">
        <v>5928</v>
      </c>
      <c r="B5933" s="6" t="str">
        <f>"00749020"</f>
        <v>00749020</v>
      </c>
    </row>
    <row r="5934" spans="1:2">
      <c r="A5934" s="4">
        <v>5929</v>
      </c>
      <c r="B5934" s="6" t="str">
        <f>"00749021"</f>
        <v>00749021</v>
      </c>
    </row>
    <row r="5935" spans="1:2">
      <c r="A5935" s="4">
        <v>5930</v>
      </c>
      <c r="B5935" s="6" t="str">
        <f>"00749024"</f>
        <v>00749024</v>
      </c>
    </row>
    <row r="5936" spans="1:2">
      <c r="A5936" s="4">
        <v>5931</v>
      </c>
      <c r="B5936" s="6" t="str">
        <f>"00749044"</f>
        <v>00749044</v>
      </c>
    </row>
    <row r="5937" spans="1:2">
      <c r="A5937" s="4">
        <v>5932</v>
      </c>
      <c r="B5937" s="6" t="str">
        <f>"00749062"</f>
        <v>00749062</v>
      </c>
    </row>
    <row r="5938" spans="1:2">
      <c r="A5938" s="4">
        <v>5933</v>
      </c>
      <c r="B5938" s="6" t="str">
        <f>"00749071"</f>
        <v>00749071</v>
      </c>
    </row>
    <row r="5939" spans="1:2">
      <c r="A5939" s="4">
        <v>5934</v>
      </c>
      <c r="B5939" s="6" t="str">
        <f>"00749103"</f>
        <v>00749103</v>
      </c>
    </row>
    <row r="5940" spans="1:2">
      <c r="A5940" s="4">
        <v>5935</v>
      </c>
      <c r="B5940" s="6" t="str">
        <f>"00749109"</f>
        <v>00749109</v>
      </c>
    </row>
    <row r="5941" spans="1:2">
      <c r="A5941" s="4">
        <v>5936</v>
      </c>
      <c r="B5941" s="6" t="str">
        <f>"00749115"</f>
        <v>00749115</v>
      </c>
    </row>
    <row r="5942" spans="1:2">
      <c r="A5942" s="4">
        <v>5937</v>
      </c>
      <c r="B5942" s="6" t="str">
        <f>"00749127"</f>
        <v>00749127</v>
      </c>
    </row>
    <row r="5943" spans="1:2">
      <c r="A5943" s="4">
        <v>5938</v>
      </c>
      <c r="B5943" s="6" t="str">
        <f>"00749131"</f>
        <v>00749131</v>
      </c>
    </row>
    <row r="5944" spans="1:2">
      <c r="A5944" s="4">
        <v>5939</v>
      </c>
      <c r="B5944" s="6" t="str">
        <f>"00749132"</f>
        <v>00749132</v>
      </c>
    </row>
    <row r="5945" spans="1:2">
      <c r="A5945" s="4">
        <v>5940</v>
      </c>
      <c r="B5945" s="6" t="str">
        <f>"00749153"</f>
        <v>00749153</v>
      </c>
    </row>
    <row r="5946" spans="1:2">
      <c r="A5946" s="4">
        <v>5941</v>
      </c>
      <c r="B5946" s="6" t="str">
        <f>"00749162"</f>
        <v>00749162</v>
      </c>
    </row>
    <row r="5947" spans="1:2">
      <c r="A5947" s="4">
        <v>5942</v>
      </c>
      <c r="B5947" s="6" t="str">
        <f>"00749167"</f>
        <v>00749167</v>
      </c>
    </row>
    <row r="5948" spans="1:2">
      <c r="A5948" s="4">
        <v>5943</v>
      </c>
      <c r="B5948" s="6" t="str">
        <f>"00749169"</f>
        <v>00749169</v>
      </c>
    </row>
    <row r="5949" spans="1:2">
      <c r="A5949" s="4">
        <v>5944</v>
      </c>
      <c r="B5949" s="6" t="str">
        <f>"00749177"</f>
        <v>00749177</v>
      </c>
    </row>
    <row r="5950" spans="1:2">
      <c r="A5950" s="4">
        <v>5945</v>
      </c>
      <c r="B5950" s="6" t="str">
        <f>"00749188"</f>
        <v>00749188</v>
      </c>
    </row>
    <row r="5951" spans="1:2">
      <c r="A5951" s="4">
        <v>5946</v>
      </c>
      <c r="B5951" s="6" t="str">
        <f>"00749190"</f>
        <v>00749190</v>
      </c>
    </row>
    <row r="5952" spans="1:2">
      <c r="A5952" s="4">
        <v>5947</v>
      </c>
      <c r="B5952" s="6" t="str">
        <f>"00749213"</f>
        <v>00749213</v>
      </c>
    </row>
    <row r="5953" spans="1:2">
      <c r="A5953" s="4">
        <v>5948</v>
      </c>
      <c r="B5953" s="6" t="str">
        <f>"00749222"</f>
        <v>00749222</v>
      </c>
    </row>
    <row r="5954" spans="1:2">
      <c r="A5954" s="4">
        <v>5949</v>
      </c>
      <c r="B5954" s="6" t="str">
        <f>"00749224"</f>
        <v>00749224</v>
      </c>
    </row>
    <row r="5955" spans="1:2">
      <c r="A5955" s="4">
        <v>5950</v>
      </c>
      <c r="B5955" s="6" t="str">
        <f>"00749229"</f>
        <v>00749229</v>
      </c>
    </row>
    <row r="5956" spans="1:2">
      <c r="A5956" s="4">
        <v>5951</v>
      </c>
      <c r="B5956" s="6" t="str">
        <f>"00749232"</f>
        <v>00749232</v>
      </c>
    </row>
    <row r="5957" spans="1:2">
      <c r="A5957" s="4">
        <v>5952</v>
      </c>
      <c r="B5957" s="6" t="str">
        <f>"00749257"</f>
        <v>00749257</v>
      </c>
    </row>
    <row r="5958" spans="1:2">
      <c r="A5958" s="4">
        <v>5953</v>
      </c>
      <c r="B5958" s="6" t="str">
        <f>"00749261"</f>
        <v>00749261</v>
      </c>
    </row>
    <row r="5959" spans="1:2">
      <c r="A5959" s="4">
        <v>5954</v>
      </c>
      <c r="B5959" s="6" t="str">
        <f>"00749289"</f>
        <v>00749289</v>
      </c>
    </row>
    <row r="5960" spans="1:2">
      <c r="A5960" s="4">
        <v>5955</v>
      </c>
      <c r="B5960" s="6" t="str">
        <f>"00749324"</f>
        <v>00749324</v>
      </c>
    </row>
    <row r="5961" spans="1:2">
      <c r="A5961" s="4">
        <v>5956</v>
      </c>
      <c r="B5961" s="6" t="str">
        <f>"00749336"</f>
        <v>00749336</v>
      </c>
    </row>
    <row r="5962" spans="1:2">
      <c r="A5962" s="4">
        <v>5957</v>
      </c>
      <c r="B5962" s="6" t="str">
        <f>"00749351"</f>
        <v>00749351</v>
      </c>
    </row>
    <row r="5963" spans="1:2">
      <c r="A5963" s="4">
        <v>5958</v>
      </c>
      <c r="B5963" s="6" t="str">
        <f>"00749368"</f>
        <v>00749368</v>
      </c>
    </row>
    <row r="5964" spans="1:2">
      <c r="A5964" s="4">
        <v>5959</v>
      </c>
      <c r="B5964" s="6" t="str">
        <f>"00749379"</f>
        <v>00749379</v>
      </c>
    </row>
    <row r="5965" spans="1:2">
      <c r="A5965" s="4">
        <v>5960</v>
      </c>
      <c r="B5965" s="6" t="str">
        <f>"00749414"</f>
        <v>00749414</v>
      </c>
    </row>
    <row r="5966" spans="1:2">
      <c r="A5966" s="4">
        <v>5961</v>
      </c>
      <c r="B5966" s="6" t="str">
        <f>"00749417"</f>
        <v>00749417</v>
      </c>
    </row>
    <row r="5967" spans="1:2">
      <c r="A5967" s="4">
        <v>5962</v>
      </c>
      <c r="B5967" s="6" t="str">
        <f>"00749420"</f>
        <v>00749420</v>
      </c>
    </row>
    <row r="5968" spans="1:2">
      <c r="A5968" s="4">
        <v>5963</v>
      </c>
      <c r="B5968" s="6" t="str">
        <f>"00749431"</f>
        <v>00749431</v>
      </c>
    </row>
    <row r="5969" spans="1:2">
      <c r="A5969" s="4">
        <v>5964</v>
      </c>
      <c r="B5969" s="6" t="str">
        <f>"00749434"</f>
        <v>00749434</v>
      </c>
    </row>
    <row r="5970" spans="1:2">
      <c r="A5970" s="4">
        <v>5965</v>
      </c>
      <c r="B5970" s="6" t="str">
        <f>"00749439"</f>
        <v>00749439</v>
      </c>
    </row>
    <row r="5971" spans="1:2">
      <c r="A5971" s="4">
        <v>5966</v>
      </c>
      <c r="B5971" s="6" t="str">
        <f>"00749462"</f>
        <v>00749462</v>
      </c>
    </row>
    <row r="5972" spans="1:2">
      <c r="A5972" s="4">
        <v>5967</v>
      </c>
      <c r="B5972" s="6" t="str">
        <f>"00749486"</f>
        <v>00749486</v>
      </c>
    </row>
    <row r="5973" spans="1:2">
      <c r="A5973" s="4">
        <v>5968</v>
      </c>
      <c r="B5973" s="6" t="str">
        <f>"00749507"</f>
        <v>00749507</v>
      </c>
    </row>
    <row r="5974" spans="1:2">
      <c r="A5974" s="4">
        <v>5969</v>
      </c>
      <c r="B5974" s="6" t="str">
        <f>"00749553"</f>
        <v>00749553</v>
      </c>
    </row>
    <row r="5975" spans="1:2">
      <c r="A5975" s="4">
        <v>5970</v>
      </c>
      <c r="B5975" s="6" t="str">
        <f>"00749555"</f>
        <v>00749555</v>
      </c>
    </row>
    <row r="5976" spans="1:2">
      <c r="A5976" s="4">
        <v>5971</v>
      </c>
      <c r="B5976" s="6" t="str">
        <f>"00749563"</f>
        <v>00749563</v>
      </c>
    </row>
    <row r="5977" spans="1:2">
      <c r="A5977" s="4">
        <v>5972</v>
      </c>
      <c r="B5977" s="6" t="str">
        <f>"00749568"</f>
        <v>00749568</v>
      </c>
    </row>
    <row r="5978" spans="1:2">
      <c r="A5978" s="4">
        <v>5973</v>
      </c>
      <c r="B5978" s="6" t="str">
        <f>"00749571"</f>
        <v>00749571</v>
      </c>
    </row>
    <row r="5979" spans="1:2">
      <c r="A5979" s="4">
        <v>5974</v>
      </c>
      <c r="B5979" s="6" t="str">
        <f>"00749576"</f>
        <v>00749576</v>
      </c>
    </row>
    <row r="5980" spans="1:2">
      <c r="A5980" s="4">
        <v>5975</v>
      </c>
      <c r="B5980" s="6" t="str">
        <f>"00749598"</f>
        <v>00749598</v>
      </c>
    </row>
    <row r="5981" spans="1:2">
      <c r="A5981" s="4">
        <v>5976</v>
      </c>
      <c r="B5981" s="6" t="str">
        <f>"00749633"</f>
        <v>00749633</v>
      </c>
    </row>
    <row r="5982" spans="1:2">
      <c r="A5982" s="4">
        <v>5977</v>
      </c>
      <c r="B5982" s="6" t="str">
        <f>"00749635"</f>
        <v>00749635</v>
      </c>
    </row>
    <row r="5983" spans="1:2">
      <c r="A5983" s="4">
        <v>5978</v>
      </c>
      <c r="B5983" s="6" t="str">
        <f>"00749639"</f>
        <v>00749639</v>
      </c>
    </row>
    <row r="5984" spans="1:2">
      <c r="A5984" s="4">
        <v>5979</v>
      </c>
      <c r="B5984" s="6" t="str">
        <f>"00749641"</f>
        <v>00749641</v>
      </c>
    </row>
    <row r="5985" spans="1:2">
      <c r="A5985" s="4">
        <v>5980</v>
      </c>
      <c r="B5985" s="6" t="str">
        <f>"00749645"</f>
        <v>00749645</v>
      </c>
    </row>
    <row r="5986" spans="1:2">
      <c r="A5986" s="4">
        <v>5981</v>
      </c>
      <c r="B5986" s="6" t="str">
        <f>"00749652"</f>
        <v>00749652</v>
      </c>
    </row>
    <row r="5987" spans="1:2">
      <c r="A5987" s="4">
        <v>5982</v>
      </c>
      <c r="B5987" s="6" t="str">
        <f>"00749657"</f>
        <v>00749657</v>
      </c>
    </row>
    <row r="5988" spans="1:2">
      <c r="A5988" s="4">
        <v>5983</v>
      </c>
      <c r="B5988" s="6" t="str">
        <f>"00749658"</f>
        <v>00749658</v>
      </c>
    </row>
    <row r="5989" spans="1:2">
      <c r="A5989" s="4">
        <v>5984</v>
      </c>
      <c r="B5989" s="6" t="str">
        <f>"00749663"</f>
        <v>00749663</v>
      </c>
    </row>
    <row r="5990" spans="1:2">
      <c r="A5990" s="4">
        <v>5985</v>
      </c>
      <c r="B5990" s="6" t="str">
        <f>"00749667"</f>
        <v>00749667</v>
      </c>
    </row>
    <row r="5991" spans="1:2">
      <c r="A5991" s="4">
        <v>5986</v>
      </c>
      <c r="B5991" s="6" t="str">
        <f>"00749689"</f>
        <v>00749689</v>
      </c>
    </row>
    <row r="5992" spans="1:2">
      <c r="A5992" s="4">
        <v>5987</v>
      </c>
      <c r="B5992" s="6" t="str">
        <f>"00749718"</f>
        <v>00749718</v>
      </c>
    </row>
    <row r="5993" spans="1:2">
      <c r="A5993" s="4">
        <v>5988</v>
      </c>
      <c r="B5993" s="6" t="str">
        <f>"00749719"</f>
        <v>00749719</v>
      </c>
    </row>
    <row r="5994" spans="1:2">
      <c r="A5994" s="4">
        <v>5989</v>
      </c>
      <c r="B5994" s="6" t="str">
        <f>"00749735"</f>
        <v>00749735</v>
      </c>
    </row>
    <row r="5995" spans="1:2">
      <c r="A5995" s="4">
        <v>5990</v>
      </c>
      <c r="B5995" s="6" t="str">
        <f>"00749736"</f>
        <v>00749736</v>
      </c>
    </row>
    <row r="5996" spans="1:2">
      <c r="A5996" s="4">
        <v>5991</v>
      </c>
      <c r="B5996" s="6" t="str">
        <f>"00749764"</f>
        <v>00749764</v>
      </c>
    </row>
    <row r="5997" spans="1:2">
      <c r="A5997" s="4">
        <v>5992</v>
      </c>
      <c r="B5997" s="6" t="str">
        <f>"00749774"</f>
        <v>00749774</v>
      </c>
    </row>
    <row r="5998" spans="1:2">
      <c r="A5998" s="4">
        <v>5993</v>
      </c>
      <c r="B5998" s="6" t="str">
        <f>"00749825"</f>
        <v>00749825</v>
      </c>
    </row>
    <row r="5999" spans="1:2">
      <c r="A5999" s="4">
        <v>5994</v>
      </c>
      <c r="B5999" s="6" t="str">
        <f>"00749838"</f>
        <v>00749838</v>
      </c>
    </row>
    <row r="6000" spans="1:2">
      <c r="A6000" s="4">
        <v>5995</v>
      </c>
      <c r="B6000" s="6" t="str">
        <f>"00749840"</f>
        <v>00749840</v>
      </c>
    </row>
    <row r="6001" spans="1:2">
      <c r="A6001" s="4">
        <v>5996</v>
      </c>
      <c r="B6001" s="6" t="str">
        <f>"00749857"</f>
        <v>00749857</v>
      </c>
    </row>
    <row r="6002" spans="1:2">
      <c r="A6002" s="4">
        <v>5997</v>
      </c>
      <c r="B6002" s="6" t="str">
        <f>"00749873"</f>
        <v>00749873</v>
      </c>
    </row>
    <row r="6003" spans="1:2">
      <c r="A6003" s="4">
        <v>5998</v>
      </c>
      <c r="B6003" s="6" t="str">
        <f>"00749876"</f>
        <v>00749876</v>
      </c>
    </row>
    <row r="6004" spans="1:2">
      <c r="A6004" s="4">
        <v>5999</v>
      </c>
      <c r="B6004" s="6" t="str">
        <f>"00749897"</f>
        <v>00749897</v>
      </c>
    </row>
    <row r="6005" spans="1:2">
      <c r="A6005" s="4">
        <v>6000</v>
      </c>
      <c r="B6005" s="6" t="str">
        <f>"00749903"</f>
        <v>00749903</v>
      </c>
    </row>
    <row r="6006" spans="1:2">
      <c r="A6006" s="4">
        <v>6001</v>
      </c>
      <c r="B6006" s="6" t="str">
        <f>"00749922"</f>
        <v>00749922</v>
      </c>
    </row>
    <row r="6007" spans="1:2">
      <c r="A6007" s="4">
        <v>6002</v>
      </c>
      <c r="B6007" s="6" t="str">
        <f>"00749923"</f>
        <v>00749923</v>
      </c>
    </row>
    <row r="6008" spans="1:2">
      <c r="A6008" s="4">
        <v>6003</v>
      </c>
      <c r="B6008" s="6" t="str">
        <f>"00749934"</f>
        <v>00749934</v>
      </c>
    </row>
    <row r="6009" spans="1:2">
      <c r="A6009" s="4">
        <v>6004</v>
      </c>
      <c r="B6009" s="6" t="str">
        <f>"00749940"</f>
        <v>00749940</v>
      </c>
    </row>
    <row r="6010" spans="1:2">
      <c r="A6010" s="4">
        <v>6005</v>
      </c>
      <c r="B6010" s="6" t="str">
        <f>"00749969"</f>
        <v>00749969</v>
      </c>
    </row>
    <row r="6011" spans="1:2">
      <c r="A6011" s="4">
        <v>6006</v>
      </c>
      <c r="B6011" s="6" t="str">
        <f>"00749981"</f>
        <v>00749981</v>
      </c>
    </row>
    <row r="6012" spans="1:2">
      <c r="A6012" s="4">
        <v>6007</v>
      </c>
      <c r="B6012" s="6" t="str">
        <f>"00749984"</f>
        <v>00749984</v>
      </c>
    </row>
    <row r="6013" spans="1:2">
      <c r="A6013" s="4">
        <v>6008</v>
      </c>
      <c r="B6013" s="6" t="str">
        <f>"00749989"</f>
        <v>00749989</v>
      </c>
    </row>
    <row r="6014" spans="1:2">
      <c r="A6014" s="4">
        <v>6009</v>
      </c>
      <c r="B6014" s="6" t="str">
        <f>"00750033"</f>
        <v>00750033</v>
      </c>
    </row>
    <row r="6015" spans="1:2">
      <c r="A6015" s="4">
        <v>6010</v>
      </c>
      <c r="B6015" s="6" t="str">
        <f>"00750035"</f>
        <v>00750035</v>
      </c>
    </row>
    <row r="6016" spans="1:2">
      <c r="A6016" s="4">
        <v>6011</v>
      </c>
      <c r="B6016" s="6" t="str">
        <f>"00750046"</f>
        <v>00750046</v>
      </c>
    </row>
    <row r="6017" spans="1:2">
      <c r="A6017" s="4">
        <v>6012</v>
      </c>
      <c r="B6017" s="6" t="str">
        <f>"00750076"</f>
        <v>00750076</v>
      </c>
    </row>
    <row r="6018" spans="1:2">
      <c r="A6018" s="4">
        <v>6013</v>
      </c>
      <c r="B6018" s="6" t="str">
        <f>"00750078"</f>
        <v>00750078</v>
      </c>
    </row>
    <row r="6019" spans="1:2">
      <c r="A6019" s="4">
        <v>6014</v>
      </c>
      <c r="B6019" s="6" t="str">
        <f>"00750102"</f>
        <v>00750102</v>
      </c>
    </row>
    <row r="6020" spans="1:2">
      <c r="A6020" s="4">
        <v>6015</v>
      </c>
      <c r="B6020" s="6" t="str">
        <f>"00750122"</f>
        <v>00750122</v>
      </c>
    </row>
    <row r="6021" spans="1:2">
      <c r="A6021" s="4">
        <v>6016</v>
      </c>
      <c r="B6021" s="6" t="str">
        <f>"00750128"</f>
        <v>00750128</v>
      </c>
    </row>
    <row r="6022" spans="1:2">
      <c r="A6022" s="4">
        <v>6017</v>
      </c>
      <c r="B6022" s="6" t="str">
        <f>"00750130"</f>
        <v>00750130</v>
      </c>
    </row>
    <row r="6023" spans="1:2">
      <c r="A6023" s="4">
        <v>6018</v>
      </c>
      <c r="B6023" s="6" t="str">
        <f>"00750141"</f>
        <v>00750141</v>
      </c>
    </row>
    <row r="6024" spans="1:2">
      <c r="A6024" s="4">
        <v>6019</v>
      </c>
      <c r="B6024" s="6" t="str">
        <f>"00750146"</f>
        <v>00750146</v>
      </c>
    </row>
    <row r="6025" spans="1:2">
      <c r="A6025" s="4">
        <v>6020</v>
      </c>
      <c r="B6025" s="6" t="str">
        <f>"00750172"</f>
        <v>00750172</v>
      </c>
    </row>
    <row r="6026" spans="1:2">
      <c r="A6026" s="4">
        <v>6021</v>
      </c>
      <c r="B6026" s="6" t="str">
        <f>"00750179"</f>
        <v>00750179</v>
      </c>
    </row>
    <row r="6027" spans="1:2">
      <c r="A6027" s="4">
        <v>6022</v>
      </c>
      <c r="B6027" s="6" t="str">
        <f>"00750190"</f>
        <v>00750190</v>
      </c>
    </row>
    <row r="6028" spans="1:2">
      <c r="A6028" s="4">
        <v>6023</v>
      </c>
      <c r="B6028" s="6" t="str">
        <f>"00750218"</f>
        <v>00750218</v>
      </c>
    </row>
    <row r="6029" spans="1:2">
      <c r="A6029" s="4">
        <v>6024</v>
      </c>
      <c r="B6029" s="6" t="str">
        <f>"00750238"</f>
        <v>00750238</v>
      </c>
    </row>
    <row r="6030" spans="1:2">
      <c r="A6030" s="4">
        <v>6025</v>
      </c>
      <c r="B6030" s="6" t="str">
        <f>"00750248"</f>
        <v>00750248</v>
      </c>
    </row>
    <row r="6031" spans="1:2">
      <c r="A6031" s="4">
        <v>6026</v>
      </c>
      <c r="B6031" s="6" t="str">
        <f>"00750278"</f>
        <v>00750278</v>
      </c>
    </row>
    <row r="6032" spans="1:2">
      <c r="A6032" s="4">
        <v>6027</v>
      </c>
      <c r="B6032" s="6" t="str">
        <f>"00750279"</f>
        <v>00750279</v>
      </c>
    </row>
    <row r="6033" spans="1:2">
      <c r="A6033" s="4">
        <v>6028</v>
      </c>
      <c r="B6033" s="6" t="str">
        <f>"00750281"</f>
        <v>00750281</v>
      </c>
    </row>
    <row r="6034" spans="1:2">
      <c r="A6034" s="4">
        <v>6029</v>
      </c>
      <c r="B6034" s="6" t="str">
        <f>"00750299"</f>
        <v>00750299</v>
      </c>
    </row>
    <row r="6035" spans="1:2">
      <c r="A6035" s="4">
        <v>6030</v>
      </c>
      <c r="B6035" s="6" t="str">
        <f>"00750301"</f>
        <v>00750301</v>
      </c>
    </row>
    <row r="6036" spans="1:2">
      <c r="A6036" s="4">
        <v>6031</v>
      </c>
      <c r="B6036" s="6" t="str">
        <f>"00750308"</f>
        <v>00750308</v>
      </c>
    </row>
    <row r="6037" spans="1:2">
      <c r="A6037" s="4">
        <v>6032</v>
      </c>
      <c r="B6037" s="6" t="str">
        <f>"00750309"</f>
        <v>00750309</v>
      </c>
    </row>
    <row r="6038" spans="1:2">
      <c r="A6038" s="4">
        <v>6033</v>
      </c>
      <c r="B6038" s="6" t="str">
        <f>"00750321"</f>
        <v>00750321</v>
      </c>
    </row>
    <row r="6039" spans="1:2">
      <c r="A6039" s="4">
        <v>6034</v>
      </c>
      <c r="B6039" s="6" t="str">
        <f>"00750325"</f>
        <v>00750325</v>
      </c>
    </row>
    <row r="6040" spans="1:2">
      <c r="A6040" s="4">
        <v>6035</v>
      </c>
      <c r="B6040" s="6" t="str">
        <f>"00750327"</f>
        <v>00750327</v>
      </c>
    </row>
    <row r="6041" spans="1:2">
      <c r="A6041" s="4">
        <v>6036</v>
      </c>
      <c r="B6041" s="6" t="str">
        <f>"00750340"</f>
        <v>00750340</v>
      </c>
    </row>
    <row r="6042" spans="1:2">
      <c r="A6042" s="4">
        <v>6037</v>
      </c>
      <c r="B6042" s="6" t="str">
        <f>"00750348"</f>
        <v>00750348</v>
      </c>
    </row>
    <row r="6043" spans="1:2">
      <c r="A6043" s="4">
        <v>6038</v>
      </c>
      <c r="B6043" s="6" t="str">
        <f>"00750355"</f>
        <v>00750355</v>
      </c>
    </row>
    <row r="6044" spans="1:2">
      <c r="A6044" s="4">
        <v>6039</v>
      </c>
      <c r="B6044" s="6" t="str">
        <f>"00750369"</f>
        <v>00750369</v>
      </c>
    </row>
    <row r="6045" spans="1:2">
      <c r="A6045" s="4">
        <v>6040</v>
      </c>
      <c r="B6045" s="6" t="str">
        <f>"00750387"</f>
        <v>00750387</v>
      </c>
    </row>
    <row r="6046" spans="1:2">
      <c r="A6046" s="4">
        <v>6041</v>
      </c>
      <c r="B6046" s="6" t="str">
        <f>"00750398"</f>
        <v>00750398</v>
      </c>
    </row>
    <row r="6047" spans="1:2">
      <c r="A6047" s="4">
        <v>6042</v>
      </c>
      <c r="B6047" s="6" t="str">
        <f>"00750409"</f>
        <v>00750409</v>
      </c>
    </row>
    <row r="6048" spans="1:2">
      <c r="A6048" s="4">
        <v>6043</v>
      </c>
      <c r="B6048" s="6" t="str">
        <f>"00750429"</f>
        <v>00750429</v>
      </c>
    </row>
    <row r="6049" spans="1:2">
      <c r="A6049" s="4">
        <v>6044</v>
      </c>
      <c r="B6049" s="6" t="str">
        <f>"00750440"</f>
        <v>00750440</v>
      </c>
    </row>
    <row r="6050" spans="1:2">
      <c r="A6050" s="4">
        <v>6045</v>
      </c>
      <c r="B6050" s="6" t="str">
        <f>"00750476"</f>
        <v>00750476</v>
      </c>
    </row>
    <row r="6051" spans="1:2">
      <c r="A6051" s="4">
        <v>6046</v>
      </c>
      <c r="B6051" s="6" t="str">
        <f>"00750481"</f>
        <v>00750481</v>
      </c>
    </row>
    <row r="6052" spans="1:2">
      <c r="A6052" s="4">
        <v>6047</v>
      </c>
      <c r="B6052" s="6" t="str">
        <f>"00750482"</f>
        <v>00750482</v>
      </c>
    </row>
    <row r="6053" spans="1:2">
      <c r="A6053" s="4">
        <v>6048</v>
      </c>
      <c r="B6053" s="6" t="str">
        <f>"00750496"</f>
        <v>00750496</v>
      </c>
    </row>
    <row r="6054" spans="1:2">
      <c r="A6054" s="4">
        <v>6049</v>
      </c>
      <c r="B6054" s="6" t="str">
        <f>"00750499"</f>
        <v>00750499</v>
      </c>
    </row>
    <row r="6055" spans="1:2">
      <c r="A6055" s="4">
        <v>6050</v>
      </c>
      <c r="B6055" s="6" t="str">
        <f>"00750502"</f>
        <v>00750502</v>
      </c>
    </row>
    <row r="6056" spans="1:2">
      <c r="A6056" s="4">
        <v>6051</v>
      </c>
      <c r="B6056" s="6" t="str">
        <f>"00750503"</f>
        <v>00750503</v>
      </c>
    </row>
    <row r="6057" spans="1:2">
      <c r="A6057" s="4">
        <v>6052</v>
      </c>
      <c r="B6057" s="6" t="str">
        <f>"00750538"</f>
        <v>00750538</v>
      </c>
    </row>
    <row r="6058" spans="1:2">
      <c r="A6058" s="4">
        <v>6053</v>
      </c>
      <c r="B6058" s="6" t="str">
        <f>"00750550"</f>
        <v>00750550</v>
      </c>
    </row>
    <row r="6059" spans="1:2">
      <c r="A6059" s="4">
        <v>6054</v>
      </c>
      <c r="B6059" s="6" t="str">
        <f>"00750559"</f>
        <v>00750559</v>
      </c>
    </row>
    <row r="6060" spans="1:2">
      <c r="A6060" s="4">
        <v>6055</v>
      </c>
      <c r="B6060" s="6" t="str">
        <f>"00750567"</f>
        <v>00750567</v>
      </c>
    </row>
    <row r="6061" spans="1:2">
      <c r="A6061" s="4">
        <v>6056</v>
      </c>
      <c r="B6061" s="6" t="str">
        <f>"00750572"</f>
        <v>00750572</v>
      </c>
    </row>
    <row r="6062" spans="1:2">
      <c r="A6062" s="4">
        <v>6057</v>
      </c>
      <c r="B6062" s="6" t="str">
        <f>"00750574"</f>
        <v>00750574</v>
      </c>
    </row>
    <row r="6063" spans="1:2">
      <c r="A6063" s="4">
        <v>6058</v>
      </c>
      <c r="B6063" s="6" t="str">
        <f>"00750579"</f>
        <v>00750579</v>
      </c>
    </row>
    <row r="6064" spans="1:2">
      <c r="A6064" s="4">
        <v>6059</v>
      </c>
      <c r="B6064" s="6" t="str">
        <f>"00750599"</f>
        <v>00750599</v>
      </c>
    </row>
    <row r="6065" spans="1:2">
      <c r="A6065" s="4">
        <v>6060</v>
      </c>
      <c r="B6065" s="6" t="str">
        <f>"00750608"</f>
        <v>00750608</v>
      </c>
    </row>
    <row r="6066" spans="1:2">
      <c r="A6066" s="4">
        <v>6061</v>
      </c>
      <c r="B6066" s="6" t="str">
        <f>"00750615"</f>
        <v>00750615</v>
      </c>
    </row>
    <row r="6067" spans="1:2">
      <c r="A6067" s="4">
        <v>6062</v>
      </c>
      <c r="B6067" s="6" t="str">
        <f>"00750616"</f>
        <v>00750616</v>
      </c>
    </row>
    <row r="6068" spans="1:2">
      <c r="A6068" s="4">
        <v>6063</v>
      </c>
      <c r="B6068" s="6" t="str">
        <f>"00750740"</f>
        <v>00750740</v>
      </c>
    </row>
    <row r="6069" spans="1:2">
      <c r="A6069" s="4">
        <v>6064</v>
      </c>
      <c r="B6069" s="6" t="str">
        <f>"00750756"</f>
        <v>00750756</v>
      </c>
    </row>
    <row r="6070" spans="1:2">
      <c r="A6070" s="4">
        <v>6065</v>
      </c>
      <c r="B6070" s="6" t="str">
        <f>"00750757"</f>
        <v>00750757</v>
      </c>
    </row>
    <row r="6071" spans="1:2">
      <c r="A6071" s="4">
        <v>6066</v>
      </c>
      <c r="B6071" s="6" t="str">
        <f>"00750820"</f>
        <v>00750820</v>
      </c>
    </row>
    <row r="6072" spans="1:2">
      <c r="A6072" s="4">
        <v>6067</v>
      </c>
      <c r="B6072" s="6" t="str">
        <f>"00750824"</f>
        <v>00750824</v>
      </c>
    </row>
    <row r="6073" spans="1:2">
      <c r="A6073" s="4">
        <v>6068</v>
      </c>
      <c r="B6073" s="6" t="str">
        <f>"00750835"</f>
        <v>00750835</v>
      </c>
    </row>
    <row r="6074" spans="1:2">
      <c r="A6074" s="4">
        <v>6069</v>
      </c>
      <c r="B6074" s="6" t="str">
        <f>"00750837"</f>
        <v>00750837</v>
      </c>
    </row>
    <row r="6075" spans="1:2">
      <c r="A6075" s="4">
        <v>6070</v>
      </c>
      <c r="B6075" s="6" t="str">
        <f>"00750842"</f>
        <v>00750842</v>
      </c>
    </row>
    <row r="6076" spans="1:2">
      <c r="A6076" s="4">
        <v>6071</v>
      </c>
      <c r="B6076" s="6" t="str">
        <f>"00750854"</f>
        <v>00750854</v>
      </c>
    </row>
    <row r="6077" spans="1:2">
      <c r="A6077" s="4">
        <v>6072</v>
      </c>
      <c r="B6077" s="6" t="str">
        <f>"00750861"</f>
        <v>00750861</v>
      </c>
    </row>
    <row r="6078" spans="1:2">
      <c r="A6078" s="4">
        <v>6073</v>
      </c>
      <c r="B6078" s="6" t="str">
        <f>"00750863"</f>
        <v>00750863</v>
      </c>
    </row>
    <row r="6079" spans="1:2">
      <c r="A6079" s="4">
        <v>6074</v>
      </c>
      <c r="B6079" s="6" t="str">
        <f>"00750874"</f>
        <v>00750874</v>
      </c>
    </row>
    <row r="6080" spans="1:2">
      <c r="A6080" s="4">
        <v>6075</v>
      </c>
      <c r="B6080" s="6" t="str">
        <f>"00750875"</f>
        <v>00750875</v>
      </c>
    </row>
    <row r="6081" spans="1:2">
      <c r="A6081" s="4">
        <v>6076</v>
      </c>
      <c r="B6081" s="6" t="str">
        <f>"00750885"</f>
        <v>00750885</v>
      </c>
    </row>
    <row r="6082" spans="1:2">
      <c r="A6082" s="4">
        <v>6077</v>
      </c>
      <c r="B6082" s="6" t="str">
        <f>"00750913"</f>
        <v>00750913</v>
      </c>
    </row>
    <row r="6083" spans="1:2">
      <c r="A6083" s="4">
        <v>6078</v>
      </c>
      <c r="B6083" s="6" t="str">
        <f>"00750925"</f>
        <v>00750925</v>
      </c>
    </row>
    <row r="6084" spans="1:2">
      <c r="A6084" s="4">
        <v>6079</v>
      </c>
      <c r="B6084" s="6" t="str">
        <f>"00750941"</f>
        <v>00750941</v>
      </c>
    </row>
    <row r="6085" spans="1:2">
      <c r="A6085" s="4">
        <v>6080</v>
      </c>
      <c r="B6085" s="6" t="str">
        <f>"00750943"</f>
        <v>00750943</v>
      </c>
    </row>
    <row r="6086" spans="1:2">
      <c r="A6086" s="4">
        <v>6081</v>
      </c>
      <c r="B6086" s="6" t="str">
        <f>"00750951"</f>
        <v>00750951</v>
      </c>
    </row>
    <row r="6087" spans="1:2">
      <c r="A6087" s="4">
        <v>6082</v>
      </c>
      <c r="B6087" s="6" t="str">
        <f>"00750959"</f>
        <v>00750959</v>
      </c>
    </row>
    <row r="6088" spans="1:2">
      <c r="A6088" s="4">
        <v>6083</v>
      </c>
      <c r="B6088" s="6" t="str">
        <f>"00750961"</f>
        <v>00750961</v>
      </c>
    </row>
    <row r="6089" spans="1:2">
      <c r="A6089" s="4">
        <v>6084</v>
      </c>
      <c r="B6089" s="6" t="str">
        <f>"00750965"</f>
        <v>00750965</v>
      </c>
    </row>
    <row r="6090" spans="1:2">
      <c r="A6090" s="4">
        <v>6085</v>
      </c>
      <c r="B6090" s="6" t="str">
        <f>"00750982"</f>
        <v>00750982</v>
      </c>
    </row>
    <row r="6091" spans="1:2">
      <c r="A6091" s="4">
        <v>6086</v>
      </c>
      <c r="B6091" s="6" t="str">
        <f>"00750990"</f>
        <v>00750990</v>
      </c>
    </row>
    <row r="6092" spans="1:2">
      <c r="A6092" s="4">
        <v>6087</v>
      </c>
      <c r="B6092" s="6" t="str">
        <f>"00751006"</f>
        <v>00751006</v>
      </c>
    </row>
    <row r="6093" spans="1:2">
      <c r="A6093" s="4">
        <v>6088</v>
      </c>
      <c r="B6093" s="6" t="str">
        <f>"00751040"</f>
        <v>00751040</v>
      </c>
    </row>
    <row r="6094" spans="1:2">
      <c r="A6094" s="4">
        <v>6089</v>
      </c>
      <c r="B6094" s="6" t="str">
        <f>"00751042"</f>
        <v>00751042</v>
      </c>
    </row>
    <row r="6095" spans="1:2">
      <c r="A6095" s="4">
        <v>6090</v>
      </c>
      <c r="B6095" s="6" t="str">
        <f>"00751054"</f>
        <v>00751054</v>
      </c>
    </row>
    <row r="6096" spans="1:2">
      <c r="A6096" s="4">
        <v>6091</v>
      </c>
      <c r="B6096" s="6" t="str">
        <f>"00751058"</f>
        <v>00751058</v>
      </c>
    </row>
    <row r="6097" spans="1:2">
      <c r="A6097" s="4">
        <v>6092</v>
      </c>
      <c r="B6097" s="6" t="str">
        <f>"00751064"</f>
        <v>00751064</v>
      </c>
    </row>
    <row r="6098" spans="1:2">
      <c r="A6098" s="4">
        <v>6093</v>
      </c>
      <c r="B6098" s="6" t="str">
        <f>"00751075"</f>
        <v>00751075</v>
      </c>
    </row>
    <row r="6099" spans="1:2">
      <c r="A6099" s="4">
        <v>6094</v>
      </c>
      <c r="B6099" s="6" t="str">
        <f>"00751080"</f>
        <v>00751080</v>
      </c>
    </row>
    <row r="6100" spans="1:2">
      <c r="A6100" s="4">
        <v>6095</v>
      </c>
      <c r="B6100" s="6" t="str">
        <f>"00751095"</f>
        <v>00751095</v>
      </c>
    </row>
    <row r="6101" spans="1:2">
      <c r="A6101" s="4">
        <v>6096</v>
      </c>
      <c r="B6101" s="6" t="str">
        <f>"00751105"</f>
        <v>00751105</v>
      </c>
    </row>
    <row r="6102" spans="1:2">
      <c r="A6102" s="4">
        <v>6097</v>
      </c>
      <c r="B6102" s="6" t="str">
        <f>"00751106"</f>
        <v>00751106</v>
      </c>
    </row>
    <row r="6103" spans="1:2">
      <c r="A6103" s="4">
        <v>6098</v>
      </c>
      <c r="B6103" s="6" t="str">
        <f>"00751109"</f>
        <v>00751109</v>
      </c>
    </row>
    <row r="6104" spans="1:2">
      <c r="A6104" s="4">
        <v>6099</v>
      </c>
      <c r="B6104" s="6" t="str">
        <f>"00751124"</f>
        <v>00751124</v>
      </c>
    </row>
    <row r="6105" spans="1:2">
      <c r="A6105" s="4">
        <v>6100</v>
      </c>
      <c r="B6105" s="6" t="str">
        <f>"00751126"</f>
        <v>00751126</v>
      </c>
    </row>
    <row r="6106" spans="1:2">
      <c r="A6106" s="4">
        <v>6101</v>
      </c>
      <c r="B6106" s="6" t="str">
        <f>"00751182"</f>
        <v>00751182</v>
      </c>
    </row>
    <row r="6107" spans="1:2">
      <c r="A6107" s="4">
        <v>6102</v>
      </c>
      <c r="B6107" s="6" t="str">
        <f>"00751227"</f>
        <v>00751227</v>
      </c>
    </row>
    <row r="6108" spans="1:2">
      <c r="A6108" s="4">
        <v>6103</v>
      </c>
      <c r="B6108" s="6" t="str">
        <f>"00751248"</f>
        <v>00751248</v>
      </c>
    </row>
    <row r="6109" spans="1:2">
      <c r="A6109" s="4">
        <v>6104</v>
      </c>
      <c r="B6109" s="6" t="str">
        <f>"00751279"</f>
        <v>00751279</v>
      </c>
    </row>
    <row r="6110" spans="1:2">
      <c r="A6110" s="4">
        <v>6105</v>
      </c>
      <c r="B6110" s="6" t="str">
        <f>"00751283"</f>
        <v>00751283</v>
      </c>
    </row>
    <row r="6111" spans="1:2">
      <c r="A6111" s="4">
        <v>6106</v>
      </c>
      <c r="B6111" s="6" t="str">
        <f>"00751293"</f>
        <v>00751293</v>
      </c>
    </row>
    <row r="6112" spans="1:2">
      <c r="A6112" s="4">
        <v>6107</v>
      </c>
      <c r="B6112" s="6" t="str">
        <f>"00751303"</f>
        <v>00751303</v>
      </c>
    </row>
    <row r="6113" spans="1:2">
      <c r="A6113" s="4">
        <v>6108</v>
      </c>
      <c r="B6113" s="6" t="str">
        <f>"00751368"</f>
        <v>00751368</v>
      </c>
    </row>
    <row r="6114" spans="1:2">
      <c r="A6114" s="4">
        <v>6109</v>
      </c>
      <c r="B6114" s="6" t="str">
        <f>"00751386"</f>
        <v>00751386</v>
      </c>
    </row>
    <row r="6115" spans="1:2">
      <c r="A6115" s="4">
        <v>6110</v>
      </c>
      <c r="B6115" s="6" t="str">
        <f>"00751477"</f>
        <v>00751477</v>
      </c>
    </row>
    <row r="6116" spans="1:2">
      <c r="A6116" s="4">
        <v>6111</v>
      </c>
      <c r="B6116" s="6" t="str">
        <f>"00751496"</f>
        <v>00751496</v>
      </c>
    </row>
    <row r="6117" spans="1:2">
      <c r="A6117" s="4">
        <v>6112</v>
      </c>
      <c r="B6117" s="6" t="str">
        <f>"00751508"</f>
        <v>00751508</v>
      </c>
    </row>
    <row r="6118" spans="1:2">
      <c r="A6118" s="4">
        <v>6113</v>
      </c>
      <c r="B6118" s="6" t="str">
        <f>"00751521"</f>
        <v>00751521</v>
      </c>
    </row>
    <row r="6119" spans="1:2">
      <c r="A6119" s="4">
        <v>6114</v>
      </c>
      <c r="B6119" s="6" t="str">
        <f>"00751526"</f>
        <v>00751526</v>
      </c>
    </row>
    <row r="6120" spans="1:2">
      <c r="A6120" s="4">
        <v>6115</v>
      </c>
      <c r="B6120" s="6" t="str">
        <f>"00751537"</f>
        <v>00751537</v>
      </c>
    </row>
    <row r="6121" spans="1:2">
      <c r="A6121" s="4">
        <v>6116</v>
      </c>
      <c r="B6121" s="6" t="str">
        <f>"00751596"</f>
        <v>00751596</v>
      </c>
    </row>
    <row r="6122" spans="1:2">
      <c r="A6122" s="4">
        <v>6117</v>
      </c>
      <c r="B6122" s="6" t="str">
        <f>"00751599"</f>
        <v>00751599</v>
      </c>
    </row>
    <row r="6123" spans="1:2">
      <c r="A6123" s="4">
        <v>6118</v>
      </c>
      <c r="B6123" s="6" t="str">
        <f>"00751627"</f>
        <v>00751627</v>
      </c>
    </row>
    <row r="6124" spans="1:2">
      <c r="A6124" s="4">
        <v>6119</v>
      </c>
      <c r="B6124" s="6" t="str">
        <f>"00751635"</f>
        <v>00751635</v>
      </c>
    </row>
    <row r="6125" spans="1:2">
      <c r="A6125" s="4">
        <v>6120</v>
      </c>
      <c r="B6125" s="6" t="str">
        <f>"00751644"</f>
        <v>00751644</v>
      </c>
    </row>
    <row r="6126" spans="1:2">
      <c r="A6126" s="4">
        <v>6121</v>
      </c>
      <c r="B6126" s="6" t="str">
        <f>"00751650"</f>
        <v>00751650</v>
      </c>
    </row>
    <row r="6127" spans="1:2">
      <c r="A6127" s="4">
        <v>6122</v>
      </c>
      <c r="B6127" s="6" t="str">
        <f>"00751651"</f>
        <v>00751651</v>
      </c>
    </row>
    <row r="6128" spans="1:2">
      <c r="A6128" s="4">
        <v>6123</v>
      </c>
      <c r="B6128" s="6" t="str">
        <f>"00751668"</f>
        <v>00751668</v>
      </c>
    </row>
    <row r="6129" spans="1:2">
      <c r="A6129" s="4">
        <v>6124</v>
      </c>
      <c r="B6129" s="6" t="str">
        <f>"00751683"</f>
        <v>00751683</v>
      </c>
    </row>
    <row r="6130" spans="1:2">
      <c r="A6130" s="4">
        <v>6125</v>
      </c>
      <c r="B6130" s="6" t="str">
        <f>"00751688"</f>
        <v>00751688</v>
      </c>
    </row>
    <row r="6131" spans="1:2">
      <c r="A6131" s="4">
        <v>6126</v>
      </c>
      <c r="B6131" s="6" t="str">
        <f>"00751698"</f>
        <v>00751698</v>
      </c>
    </row>
    <row r="6132" spans="1:2">
      <c r="A6132" s="4">
        <v>6127</v>
      </c>
      <c r="B6132" s="6" t="str">
        <f>"00751711"</f>
        <v>00751711</v>
      </c>
    </row>
    <row r="6133" spans="1:2">
      <c r="A6133" s="4">
        <v>6128</v>
      </c>
      <c r="B6133" s="6" t="str">
        <f>"00751715"</f>
        <v>00751715</v>
      </c>
    </row>
    <row r="6134" spans="1:2">
      <c r="A6134" s="4">
        <v>6129</v>
      </c>
      <c r="B6134" s="6" t="str">
        <f>"00751720"</f>
        <v>00751720</v>
      </c>
    </row>
    <row r="6135" spans="1:2">
      <c r="A6135" s="4">
        <v>6130</v>
      </c>
      <c r="B6135" s="6" t="str">
        <f>"00751728"</f>
        <v>00751728</v>
      </c>
    </row>
    <row r="6136" spans="1:2">
      <c r="A6136" s="4">
        <v>6131</v>
      </c>
      <c r="B6136" s="6" t="str">
        <f>"00751736"</f>
        <v>00751736</v>
      </c>
    </row>
    <row r="6137" spans="1:2">
      <c r="A6137" s="4">
        <v>6132</v>
      </c>
      <c r="B6137" s="6" t="str">
        <f>"00751749"</f>
        <v>00751749</v>
      </c>
    </row>
    <row r="6138" spans="1:2">
      <c r="A6138" s="4">
        <v>6133</v>
      </c>
      <c r="B6138" s="6" t="str">
        <f>"00751750"</f>
        <v>00751750</v>
      </c>
    </row>
    <row r="6139" spans="1:2">
      <c r="A6139" s="4">
        <v>6134</v>
      </c>
      <c r="B6139" s="6" t="str">
        <f>"00751756"</f>
        <v>00751756</v>
      </c>
    </row>
    <row r="6140" spans="1:2">
      <c r="A6140" s="4">
        <v>6135</v>
      </c>
      <c r="B6140" s="6" t="str">
        <f>"00751757"</f>
        <v>00751757</v>
      </c>
    </row>
    <row r="6141" spans="1:2">
      <c r="A6141" s="4">
        <v>6136</v>
      </c>
      <c r="B6141" s="6" t="str">
        <f>"00751760"</f>
        <v>00751760</v>
      </c>
    </row>
    <row r="6142" spans="1:2">
      <c r="A6142" s="4">
        <v>6137</v>
      </c>
      <c r="B6142" s="6" t="str">
        <f>"00751762"</f>
        <v>00751762</v>
      </c>
    </row>
    <row r="6143" spans="1:2">
      <c r="A6143" s="4">
        <v>6138</v>
      </c>
      <c r="B6143" s="6" t="str">
        <f>"00751767"</f>
        <v>00751767</v>
      </c>
    </row>
    <row r="6144" spans="1:2">
      <c r="A6144" s="4">
        <v>6139</v>
      </c>
      <c r="B6144" s="6" t="str">
        <f>"00751778"</f>
        <v>00751778</v>
      </c>
    </row>
    <row r="6145" spans="1:2">
      <c r="A6145" s="4">
        <v>6140</v>
      </c>
      <c r="B6145" s="6" t="str">
        <f>"00751790"</f>
        <v>00751790</v>
      </c>
    </row>
    <row r="6146" spans="1:2">
      <c r="A6146" s="4">
        <v>6141</v>
      </c>
      <c r="B6146" s="6" t="str">
        <f>"00751793"</f>
        <v>00751793</v>
      </c>
    </row>
    <row r="6147" spans="1:2">
      <c r="A6147" s="4">
        <v>6142</v>
      </c>
      <c r="B6147" s="6" t="str">
        <f>"00751817"</f>
        <v>00751817</v>
      </c>
    </row>
    <row r="6148" spans="1:2">
      <c r="A6148" s="4">
        <v>6143</v>
      </c>
      <c r="B6148" s="6" t="str">
        <f>"00751819"</f>
        <v>00751819</v>
      </c>
    </row>
    <row r="6149" spans="1:2">
      <c r="A6149" s="4">
        <v>6144</v>
      </c>
      <c r="B6149" s="6" t="str">
        <f>"00751858"</f>
        <v>00751858</v>
      </c>
    </row>
    <row r="6150" spans="1:2">
      <c r="A6150" s="4">
        <v>6145</v>
      </c>
      <c r="B6150" s="6" t="str">
        <f>"00751862"</f>
        <v>00751862</v>
      </c>
    </row>
    <row r="6151" spans="1:2">
      <c r="A6151" s="4">
        <v>6146</v>
      </c>
      <c r="B6151" s="6" t="str">
        <f>"00751870"</f>
        <v>00751870</v>
      </c>
    </row>
    <row r="6152" spans="1:2">
      <c r="A6152" s="4">
        <v>6147</v>
      </c>
      <c r="B6152" s="6" t="str">
        <f>"00751875"</f>
        <v>00751875</v>
      </c>
    </row>
    <row r="6153" spans="1:2">
      <c r="A6153" s="4">
        <v>6148</v>
      </c>
      <c r="B6153" s="6" t="str">
        <f>"00751881"</f>
        <v>00751881</v>
      </c>
    </row>
    <row r="6154" spans="1:2">
      <c r="A6154" s="4">
        <v>6149</v>
      </c>
      <c r="B6154" s="6" t="str">
        <f>"00751892"</f>
        <v>00751892</v>
      </c>
    </row>
    <row r="6155" spans="1:2">
      <c r="A6155" s="4">
        <v>6150</v>
      </c>
      <c r="B6155" s="6" t="str">
        <f>"00751893"</f>
        <v>00751893</v>
      </c>
    </row>
    <row r="6156" spans="1:2">
      <c r="A6156" s="4">
        <v>6151</v>
      </c>
      <c r="B6156" s="6" t="str">
        <f>"00751923"</f>
        <v>00751923</v>
      </c>
    </row>
    <row r="6157" spans="1:2">
      <c r="A6157" s="4">
        <v>6152</v>
      </c>
      <c r="B6157" s="6" t="str">
        <f>"00751927"</f>
        <v>00751927</v>
      </c>
    </row>
    <row r="6158" spans="1:2">
      <c r="A6158" s="4">
        <v>6153</v>
      </c>
      <c r="B6158" s="6" t="str">
        <f>"00751936"</f>
        <v>00751936</v>
      </c>
    </row>
    <row r="6159" spans="1:2">
      <c r="A6159" s="4">
        <v>6154</v>
      </c>
      <c r="B6159" s="6" t="str">
        <f>"00751946"</f>
        <v>00751946</v>
      </c>
    </row>
    <row r="6160" spans="1:2">
      <c r="A6160" s="4">
        <v>6155</v>
      </c>
      <c r="B6160" s="6" t="str">
        <f>"00751964"</f>
        <v>00751964</v>
      </c>
    </row>
    <row r="6161" spans="1:2">
      <c r="A6161" s="4">
        <v>6156</v>
      </c>
      <c r="B6161" s="6" t="str">
        <f>"00751971"</f>
        <v>00751971</v>
      </c>
    </row>
    <row r="6162" spans="1:2">
      <c r="A6162" s="4">
        <v>6157</v>
      </c>
      <c r="B6162" s="6" t="str">
        <f>"00751991"</f>
        <v>00751991</v>
      </c>
    </row>
    <row r="6163" spans="1:2">
      <c r="A6163" s="4">
        <v>6158</v>
      </c>
      <c r="B6163" s="6" t="str">
        <f>"00752013"</f>
        <v>00752013</v>
      </c>
    </row>
    <row r="6164" spans="1:2">
      <c r="A6164" s="4">
        <v>6159</v>
      </c>
      <c r="B6164" s="6" t="str">
        <f>"00752019"</f>
        <v>00752019</v>
      </c>
    </row>
    <row r="6165" spans="1:2">
      <c r="A6165" s="4">
        <v>6160</v>
      </c>
      <c r="B6165" s="6" t="str">
        <f>"00752024"</f>
        <v>00752024</v>
      </c>
    </row>
    <row r="6166" spans="1:2">
      <c r="A6166" s="4">
        <v>6161</v>
      </c>
      <c r="B6166" s="6" t="str">
        <f>"00752026"</f>
        <v>00752026</v>
      </c>
    </row>
    <row r="6167" spans="1:2">
      <c r="A6167" s="4">
        <v>6162</v>
      </c>
      <c r="B6167" s="6" t="str">
        <f>"00752039"</f>
        <v>00752039</v>
      </c>
    </row>
    <row r="6168" spans="1:2">
      <c r="A6168" s="4">
        <v>6163</v>
      </c>
      <c r="B6168" s="6" t="str">
        <f>"00752049"</f>
        <v>00752049</v>
      </c>
    </row>
    <row r="6169" spans="1:2">
      <c r="A6169" s="4">
        <v>6164</v>
      </c>
      <c r="B6169" s="6" t="str">
        <f>"00752057"</f>
        <v>00752057</v>
      </c>
    </row>
    <row r="6170" spans="1:2">
      <c r="A6170" s="4">
        <v>6165</v>
      </c>
      <c r="B6170" s="6" t="str">
        <f>"00752071"</f>
        <v>00752071</v>
      </c>
    </row>
    <row r="6171" spans="1:2">
      <c r="A6171" s="4">
        <v>6166</v>
      </c>
      <c r="B6171" s="6" t="str">
        <f>"00752084"</f>
        <v>00752084</v>
      </c>
    </row>
    <row r="6172" spans="1:2">
      <c r="A6172" s="4">
        <v>6167</v>
      </c>
      <c r="B6172" s="6" t="str">
        <f>"00752107"</f>
        <v>00752107</v>
      </c>
    </row>
    <row r="6173" spans="1:2">
      <c r="A6173" s="4">
        <v>6168</v>
      </c>
      <c r="B6173" s="6" t="str">
        <f>"00752109"</f>
        <v>00752109</v>
      </c>
    </row>
    <row r="6174" spans="1:2">
      <c r="A6174" s="4">
        <v>6169</v>
      </c>
      <c r="B6174" s="6" t="str">
        <f>"00752114"</f>
        <v>00752114</v>
      </c>
    </row>
    <row r="6175" spans="1:2">
      <c r="A6175" s="4">
        <v>6170</v>
      </c>
      <c r="B6175" s="6" t="str">
        <f>"00752124"</f>
        <v>00752124</v>
      </c>
    </row>
    <row r="6176" spans="1:2">
      <c r="A6176" s="4">
        <v>6171</v>
      </c>
      <c r="B6176" s="6" t="str">
        <f>"00752152"</f>
        <v>00752152</v>
      </c>
    </row>
    <row r="6177" spans="1:2">
      <c r="A6177" s="4">
        <v>6172</v>
      </c>
      <c r="B6177" s="6" t="str">
        <f>"00752153"</f>
        <v>00752153</v>
      </c>
    </row>
    <row r="6178" spans="1:2">
      <c r="A6178" s="4">
        <v>6173</v>
      </c>
      <c r="B6178" s="6" t="str">
        <f>"00752193"</f>
        <v>00752193</v>
      </c>
    </row>
    <row r="6179" spans="1:2">
      <c r="A6179" s="4">
        <v>6174</v>
      </c>
      <c r="B6179" s="6" t="str">
        <f>"00752194"</f>
        <v>00752194</v>
      </c>
    </row>
    <row r="6180" spans="1:2">
      <c r="A6180" s="4">
        <v>6175</v>
      </c>
      <c r="B6180" s="6" t="str">
        <f>"00752198"</f>
        <v>00752198</v>
      </c>
    </row>
    <row r="6181" spans="1:2">
      <c r="A6181" s="4">
        <v>6176</v>
      </c>
      <c r="B6181" s="6" t="str">
        <f>"00752225"</f>
        <v>00752225</v>
      </c>
    </row>
    <row r="6182" spans="1:2">
      <c r="A6182" s="4">
        <v>6177</v>
      </c>
      <c r="B6182" s="6" t="str">
        <f>"00752233"</f>
        <v>00752233</v>
      </c>
    </row>
    <row r="6183" spans="1:2">
      <c r="A6183" s="4">
        <v>6178</v>
      </c>
      <c r="B6183" s="6" t="str">
        <f>"00752245"</f>
        <v>00752245</v>
      </c>
    </row>
    <row r="6184" spans="1:2">
      <c r="A6184" s="4">
        <v>6179</v>
      </c>
      <c r="B6184" s="6" t="str">
        <f>"00752247"</f>
        <v>00752247</v>
      </c>
    </row>
    <row r="6185" spans="1:2">
      <c r="A6185" s="4">
        <v>6180</v>
      </c>
      <c r="B6185" s="6" t="str">
        <f>"00752248"</f>
        <v>00752248</v>
      </c>
    </row>
    <row r="6186" spans="1:2">
      <c r="A6186" s="4">
        <v>6181</v>
      </c>
      <c r="B6186" s="6" t="str">
        <f>"00752262"</f>
        <v>00752262</v>
      </c>
    </row>
    <row r="6187" spans="1:2">
      <c r="A6187" s="4">
        <v>6182</v>
      </c>
      <c r="B6187" s="6" t="str">
        <f>"00752267"</f>
        <v>00752267</v>
      </c>
    </row>
    <row r="6188" spans="1:2">
      <c r="A6188" s="4">
        <v>6183</v>
      </c>
      <c r="B6188" s="6" t="str">
        <f>"00752274"</f>
        <v>00752274</v>
      </c>
    </row>
    <row r="6189" spans="1:2">
      <c r="A6189" s="4">
        <v>6184</v>
      </c>
      <c r="B6189" s="6" t="str">
        <f>"00752280"</f>
        <v>00752280</v>
      </c>
    </row>
    <row r="6190" spans="1:2">
      <c r="A6190" s="4">
        <v>6185</v>
      </c>
      <c r="B6190" s="6" t="str">
        <f>"00752292"</f>
        <v>00752292</v>
      </c>
    </row>
    <row r="6191" spans="1:2">
      <c r="A6191" s="4">
        <v>6186</v>
      </c>
      <c r="B6191" s="6" t="str">
        <f>"00752313"</f>
        <v>00752313</v>
      </c>
    </row>
    <row r="6192" spans="1:2">
      <c r="A6192" s="4">
        <v>6187</v>
      </c>
      <c r="B6192" s="6" t="str">
        <f>"00752318"</f>
        <v>00752318</v>
      </c>
    </row>
    <row r="6193" spans="1:2">
      <c r="A6193" s="4">
        <v>6188</v>
      </c>
      <c r="B6193" s="6" t="str">
        <f>"00752326"</f>
        <v>00752326</v>
      </c>
    </row>
    <row r="6194" spans="1:2">
      <c r="A6194" s="4">
        <v>6189</v>
      </c>
      <c r="B6194" s="6" t="str">
        <f>"00752327"</f>
        <v>00752327</v>
      </c>
    </row>
    <row r="6195" spans="1:2">
      <c r="A6195" s="4">
        <v>6190</v>
      </c>
      <c r="B6195" s="6" t="str">
        <f>"00752330"</f>
        <v>00752330</v>
      </c>
    </row>
    <row r="6196" spans="1:2">
      <c r="A6196" s="4">
        <v>6191</v>
      </c>
      <c r="B6196" s="6" t="str">
        <f>"00752333"</f>
        <v>00752333</v>
      </c>
    </row>
    <row r="6197" spans="1:2">
      <c r="A6197" s="4">
        <v>6192</v>
      </c>
      <c r="B6197" s="6" t="str">
        <f>"00752342"</f>
        <v>00752342</v>
      </c>
    </row>
    <row r="6198" spans="1:2">
      <c r="A6198" s="4">
        <v>6193</v>
      </c>
      <c r="B6198" s="6" t="str">
        <f>"00752355"</f>
        <v>00752355</v>
      </c>
    </row>
    <row r="6199" spans="1:2">
      <c r="A6199" s="4">
        <v>6194</v>
      </c>
      <c r="B6199" s="6" t="str">
        <f>"00752373"</f>
        <v>00752373</v>
      </c>
    </row>
    <row r="6200" spans="1:2">
      <c r="A6200" s="4">
        <v>6195</v>
      </c>
      <c r="B6200" s="6" t="str">
        <f>"00752378"</f>
        <v>00752378</v>
      </c>
    </row>
    <row r="6201" spans="1:2">
      <c r="A6201" s="4">
        <v>6196</v>
      </c>
      <c r="B6201" s="6" t="str">
        <f>"00752392"</f>
        <v>00752392</v>
      </c>
    </row>
    <row r="6202" spans="1:2">
      <c r="A6202" s="4">
        <v>6197</v>
      </c>
      <c r="B6202" s="6" t="str">
        <f>"00752399"</f>
        <v>00752399</v>
      </c>
    </row>
    <row r="6203" spans="1:2">
      <c r="A6203" s="4">
        <v>6198</v>
      </c>
      <c r="B6203" s="6" t="str">
        <f>"00752405"</f>
        <v>00752405</v>
      </c>
    </row>
    <row r="6204" spans="1:2">
      <c r="A6204" s="4">
        <v>6199</v>
      </c>
      <c r="B6204" s="6" t="str">
        <f>"00752423"</f>
        <v>00752423</v>
      </c>
    </row>
    <row r="6205" spans="1:2">
      <c r="A6205" s="4">
        <v>6200</v>
      </c>
      <c r="B6205" s="6" t="str">
        <f>"00752424"</f>
        <v>00752424</v>
      </c>
    </row>
    <row r="6206" spans="1:2">
      <c r="A6206" s="4">
        <v>6201</v>
      </c>
      <c r="B6206" s="6" t="str">
        <f>"00752462"</f>
        <v>00752462</v>
      </c>
    </row>
    <row r="6207" spans="1:2">
      <c r="A6207" s="4">
        <v>6202</v>
      </c>
      <c r="B6207" s="6" t="str">
        <f>"00752465"</f>
        <v>00752465</v>
      </c>
    </row>
    <row r="6208" spans="1:2">
      <c r="A6208" s="4">
        <v>6203</v>
      </c>
      <c r="B6208" s="6" t="str">
        <f>"00752470"</f>
        <v>00752470</v>
      </c>
    </row>
    <row r="6209" spans="1:2">
      <c r="A6209" s="4">
        <v>6204</v>
      </c>
      <c r="B6209" s="6" t="str">
        <f>"00752473"</f>
        <v>00752473</v>
      </c>
    </row>
    <row r="6210" spans="1:2">
      <c r="A6210" s="4">
        <v>6205</v>
      </c>
      <c r="B6210" s="6" t="str">
        <f>"00752479"</f>
        <v>00752479</v>
      </c>
    </row>
    <row r="6211" spans="1:2">
      <c r="A6211" s="4">
        <v>6206</v>
      </c>
      <c r="B6211" s="6" t="str">
        <f>"00752484"</f>
        <v>00752484</v>
      </c>
    </row>
    <row r="6212" spans="1:2">
      <c r="A6212" s="4">
        <v>6207</v>
      </c>
      <c r="B6212" s="6" t="str">
        <f>"00752490"</f>
        <v>00752490</v>
      </c>
    </row>
    <row r="6213" spans="1:2">
      <c r="A6213" s="4">
        <v>6208</v>
      </c>
      <c r="B6213" s="6" t="str">
        <f>"00752491"</f>
        <v>00752491</v>
      </c>
    </row>
    <row r="6214" spans="1:2">
      <c r="A6214" s="4">
        <v>6209</v>
      </c>
      <c r="B6214" s="6" t="str">
        <f>"00752496"</f>
        <v>00752496</v>
      </c>
    </row>
    <row r="6215" spans="1:2">
      <c r="A6215" s="4">
        <v>6210</v>
      </c>
      <c r="B6215" s="6" t="str">
        <f>"00752498"</f>
        <v>00752498</v>
      </c>
    </row>
    <row r="6216" spans="1:2">
      <c r="A6216" s="4">
        <v>6211</v>
      </c>
      <c r="B6216" s="6" t="str">
        <f>"00752504"</f>
        <v>00752504</v>
      </c>
    </row>
    <row r="6217" spans="1:2">
      <c r="A6217" s="4">
        <v>6212</v>
      </c>
      <c r="B6217" s="6" t="str">
        <f>"00752523"</f>
        <v>00752523</v>
      </c>
    </row>
    <row r="6218" spans="1:2">
      <c r="A6218" s="4">
        <v>6213</v>
      </c>
      <c r="B6218" s="6" t="str">
        <f>"00752545"</f>
        <v>00752545</v>
      </c>
    </row>
    <row r="6219" spans="1:2">
      <c r="A6219" s="4">
        <v>6214</v>
      </c>
      <c r="B6219" s="6" t="str">
        <f>"00752550"</f>
        <v>00752550</v>
      </c>
    </row>
    <row r="6220" spans="1:2">
      <c r="A6220" s="4">
        <v>6215</v>
      </c>
      <c r="B6220" s="6" t="str">
        <f>"00752584"</f>
        <v>00752584</v>
      </c>
    </row>
    <row r="6221" spans="1:2">
      <c r="A6221" s="4">
        <v>6216</v>
      </c>
      <c r="B6221" s="6" t="str">
        <f>"00752585"</f>
        <v>00752585</v>
      </c>
    </row>
    <row r="6222" spans="1:2">
      <c r="A6222" s="4">
        <v>6217</v>
      </c>
      <c r="B6222" s="6" t="str">
        <f>"00752593"</f>
        <v>00752593</v>
      </c>
    </row>
    <row r="6223" spans="1:2">
      <c r="A6223" s="4">
        <v>6218</v>
      </c>
      <c r="B6223" s="6" t="str">
        <f>"00752597"</f>
        <v>00752597</v>
      </c>
    </row>
    <row r="6224" spans="1:2">
      <c r="A6224" s="4">
        <v>6219</v>
      </c>
      <c r="B6224" s="6" t="str">
        <f>"00752622"</f>
        <v>00752622</v>
      </c>
    </row>
    <row r="6225" spans="1:2">
      <c r="A6225" s="4">
        <v>6220</v>
      </c>
      <c r="B6225" s="6" t="str">
        <f>"00752624"</f>
        <v>00752624</v>
      </c>
    </row>
    <row r="6226" spans="1:2">
      <c r="A6226" s="4">
        <v>6221</v>
      </c>
      <c r="B6226" s="6" t="str">
        <f>"00752646"</f>
        <v>00752646</v>
      </c>
    </row>
    <row r="6227" spans="1:2">
      <c r="A6227" s="4">
        <v>6222</v>
      </c>
      <c r="B6227" s="6" t="str">
        <f>"00752648"</f>
        <v>00752648</v>
      </c>
    </row>
    <row r="6228" spans="1:2">
      <c r="A6228" s="4">
        <v>6223</v>
      </c>
      <c r="B6228" s="6" t="str">
        <f>"00752650"</f>
        <v>00752650</v>
      </c>
    </row>
    <row r="6229" spans="1:2">
      <c r="A6229" s="4">
        <v>6224</v>
      </c>
      <c r="B6229" s="6" t="str">
        <f>"00752675"</f>
        <v>00752675</v>
      </c>
    </row>
    <row r="6230" spans="1:2">
      <c r="A6230" s="4">
        <v>6225</v>
      </c>
      <c r="B6230" s="6" t="str">
        <f>"00752678"</f>
        <v>00752678</v>
      </c>
    </row>
    <row r="6231" spans="1:2">
      <c r="A6231" s="4">
        <v>6226</v>
      </c>
      <c r="B6231" s="6" t="str">
        <f>"00752691"</f>
        <v>00752691</v>
      </c>
    </row>
    <row r="6232" spans="1:2">
      <c r="A6232" s="4">
        <v>6227</v>
      </c>
      <c r="B6232" s="6" t="str">
        <f>"00752693"</f>
        <v>00752693</v>
      </c>
    </row>
    <row r="6233" spans="1:2">
      <c r="A6233" s="4">
        <v>6228</v>
      </c>
      <c r="B6233" s="6" t="str">
        <f>"00752714"</f>
        <v>00752714</v>
      </c>
    </row>
    <row r="6234" spans="1:2">
      <c r="A6234" s="4">
        <v>6229</v>
      </c>
      <c r="B6234" s="6" t="str">
        <f>"00752719"</f>
        <v>00752719</v>
      </c>
    </row>
    <row r="6235" spans="1:2">
      <c r="A6235" s="4">
        <v>6230</v>
      </c>
      <c r="B6235" s="6" t="str">
        <f>"00752722"</f>
        <v>00752722</v>
      </c>
    </row>
    <row r="6236" spans="1:2">
      <c r="A6236" s="4">
        <v>6231</v>
      </c>
      <c r="B6236" s="6" t="str">
        <f>"00752731"</f>
        <v>00752731</v>
      </c>
    </row>
    <row r="6237" spans="1:2">
      <c r="A6237" s="4">
        <v>6232</v>
      </c>
      <c r="B6237" s="6" t="str">
        <f>"00752738"</f>
        <v>00752738</v>
      </c>
    </row>
    <row r="6238" spans="1:2">
      <c r="A6238" s="4">
        <v>6233</v>
      </c>
      <c r="B6238" s="6" t="str">
        <f>"00752767"</f>
        <v>00752767</v>
      </c>
    </row>
    <row r="6239" spans="1:2">
      <c r="A6239" s="4">
        <v>6234</v>
      </c>
      <c r="B6239" s="6" t="str">
        <f>"00752778"</f>
        <v>00752778</v>
      </c>
    </row>
    <row r="6240" spans="1:2">
      <c r="A6240" s="4">
        <v>6235</v>
      </c>
      <c r="B6240" s="6" t="str">
        <f>"00752789"</f>
        <v>00752789</v>
      </c>
    </row>
    <row r="6241" spans="1:2">
      <c r="A6241" s="4">
        <v>6236</v>
      </c>
      <c r="B6241" s="6" t="str">
        <f>"00752795"</f>
        <v>00752795</v>
      </c>
    </row>
    <row r="6242" spans="1:2">
      <c r="A6242" s="4">
        <v>6237</v>
      </c>
      <c r="B6242" s="6" t="str">
        <f>"00752806"</f>
        <v>00752806</v>
      </c>
    </row>
    <row r="6243" spans="1:2">
      <c r="A6243" s="4">
        <v>6238</v>
      </c>
      <c r="B6243" s="6" t="str">
        <f>"00752807"</f>
        <v>00752807</v>
      </c>
    </row>
    <row r="6244" spans="1:2">
      <c r="A6244" s="4">
        <v>6239</v>
      </c>
      <c r="B6244" s="6" t="str">
        <f>"00752808"</f>
        <v>00752808</v>
      </c>
    </row>
    <row r="6245" spans="1:2">
      <c r="A6245" s="4">
        <v>6240</v>
      </c>
      <c r="B6245" s="6" t="str">
        <f>"00752820"</f>
        <v>00752820</v>
      </c>
    </row>
    <row r="6246" spans="1:2">
      <c r="A6246" s="4">
        <v>6241</v>
      </c>
      <c r="B6246" s="6" t="str">
        <f>"00752859"</f>
        <v>00752859</v>
      </c>
    </row>
    <row r="6247" spans="1:2">
      <c r="A6247" s="4">
        <v>6242</v>
      </c>
      <c r="B6247" s="6" t="str">
        <f>"00752864"</f>
        <v>00752864</v>
      </c>
    </row>
    <row r="6248" spans="1:2">
      <c r="A6248" s="4">
        <v>6243</v>
      </c>
      <c r="B6248" s="6" t="str">
        <f>"00752877"</f>
        <v>00752877</v>
      </c>
    </row>
    <row r="6249" spans="1:2">
      <c r="A6249" s="4">
        <v>6244</v>
      </c>
      <c r="B6249" s="6" t="str">
        <f>"00752879"</f>
        <v>00752879</v>
      </c>
    </row>
    <row r="6250" spans="1:2">
      <c r="A6250" s="4">
        <v>6245</v>
      </c>
      <c r="B6250" s="6" t="str">
        <f>"00752888"</f>
        <v>00752888</v>
      </c>
    </row>
    <row r="6251" spans="1:2">
      <c r="A6251" s="4">
        <v>6246</v>
      </c>
      <c r="B6251" s="6" t="str">
        <f>"00752897"</f>
        <v>00752897</v>
      </c>
    </row>
    <row r="6252" spans="1:2">
      <c r="A6252" s="4">
        <v>6247</v>
      </c>
      <c r="B6252" s="6" t="str">
        <f>"00752923"</f>
        <v>00752923</v>
      </c>
    </row>
    <row r="6253" spans="1:2">
      <c r="A6253" s="4">
        <v>6248</v>
      </c>
      <c r="B6253" s="6" t="str">
        <f>"00752925"</f>
        <v>00752925</v>
      </c>
    </row>
    <row r="6254" spans="1:2">
      <c r="A6254" s="4">
        <v>6249</v>
      </c>
      <c r="B6254" s="6" t="str">
        <f>"00752969"</f>
        <v>00752969</v>
      </c>
    </row>
    <row r="6255" spans="1:2">
      <c r="A6255" s="4">
        <v>6250</v>
      </c>
      <c r="B6255" s="6" t="str">
        <f>"00752970"</f>
        <v>00752970</v>
      </c>
    </row>
    <row r="6256" spans="1:2">
      <c r="A6256" s="4">
        <v>6251</v>
      </c>
      <c r="B6256" s="6" t="str">
        <f>"00752978"</f>
        <v>00752978</v>
      </c>
    </row>
    <row r="6257" spans="1:2">
      <c r="A6257" s="4">
        <v>6252</v>
      </c>
      <c r="B6257" s="6" t="str">
        <f>"00752995"</f>
        <v>00752995</v>
      </c>
    </row>
    <row r="6258" spans="1:2">
      <c r="A6258" s="4">
        <v>6253</v>
      </c>
      <c r="B6258" s="6" t="str">
        <f>"00753004"</f>
        <v>00753004</v>
      </c>
    </row>
    <row r="6259" spans="1:2">
      <c r="A6259" s="4">
        <v>6254</v>
      </c>
      <c r="B6259" s="6" t="str">
        <f>"00753027"</f>
        <v>00753027</v>
      </c>
    </row>
    <row r="6260" spans="1:2">
      <c r="A6260" s="4">
        <v>6255</v>
      </c>
      <c r="B6260" s="6" t="str">
        <f>"00753043"</f>
        <v>00753043</v>
      </c>
    </row>
    <row r="6261" spans="1:2">
      <c r="A6261" s="4">
        <v>6256</v>
      </c>
      <c r="B6261" s="6" t="str">
        <f>"00753055"</f>
        <v>00753055</v>
      </c>
    </row>
    <row r="6262" spans="1:2">
      <c r="A6262" s="4">
        <v>6257</v>
      </c>
      <c r="B6262" s="6" t="str">
        <f>"00753099"</f>
        <v>00753099</v>
      </c>
    </row>
    <row r="6263" spans="1:2">
      <c r="A6263" s="4">
        <v>6258</v>
      </c>
      <c r="B6263" s="6" t="str">
        <f>"00753107"</f>
        <v>00753107</v>
      </c>
    </row>
    <row r="6264" spans="1:2">
      <c r="A6264" s="4">
        <v>6259</v>
      </c>
      <c r="B6264" s="6" t="str">
        <f>"00753133"</f>
        <v>00753133</v>
      </c>
    </row>
    <row r="6265" spans="1:2">
      <c r="A6265" s="4">
        <v>6260</v>
      </c>
      <c r="B6265" s="6" t="str">
        <f>"00753143"</f>
        <v>00753143</v>
      </c>
    </row>
    <row r="6266" spans="1:2">
      <c r="A6266" s="4">
        <v>6261</v>
      </c>
      <c r="B6266" s="6" t="str">
        <f>"00753151"</f>
        <v>00753151</v>
      </c>
    </row>
    <row r="6267" spans="1:2">
      <c r="A6267" s="4">
        <v>6262</v>
      </c>
      <c r="B6267" s="6" t="str">
        <f>"00753157"</f>
        <v>00753157</v>
      </c>
    </row>
    <row r="6268" spans="1:2">
      <c r="A6268" s="4">
        <v>6263</v>
      </c>
      <c r="B6268" s="6" t="str">
        <f>"00753170"</f>
        <v>00753170</v>
      </c>
    </row>
    <row r="6269" spans="1:2">
      <c r="A6269" s="4">
        <v>6264</v>
      </c>
      <c r="B6269" s="6" t="str">
        <f>"00753175"</f>
        <v>00753175</v>
      </c>
    </row>
    <row r="6270" spans="1:2">
      <c r="A6270" s="4">
        <v>6265</v>
      </c>
      <c r="B6270" s="6" t="str">
        <f>"00753208"</f>
        <v>00753208</v>
      </c>
    </row>
    <row r="6271" spans="1:2">
      <c r="A6271" s="4">
        <v>6266</v>
      </c>
      <c r="B6271" s="6" t="str">
        <f>"00753213"</f>
        <v>00753213</v>
      </c>
    </row>
    <row r="6272" spans="1:2">
      <c r="A6272" s="4">
        <v>6267</v>
      </c>
      <c r="B6272" s="6" t="str">
        <f>"00753216"</f>
        <v>00753216</v>
      </c>
    </row>
    <row r="6273" spans="1:2">
      <c r="A6273" s="4">
        <v>6268</v>
      </c>
      <c r="B6273" s="6" t="str">
        <f>"00753229"</f>
        <v>00753229</v>
      </c>
    </row>
    <row r="6274" spans="1:2">
      <c r="A6274" s="4">
        <v>6269</v>
      </c>
      <c r="B6274" s="6" t="str">
        <f>"00753231"</f>
        <v>00753231</v>
      </c>
    </row>
    <row r="6275" spans="1:2">
      <c r="A6275" s="4">
        <v>6270</v>
      </c>
      <c r="B6275" s="6" t="str">
        <f>"00753265"</f>
        <v>00753265</v>
      </c>
    </row>
    <row r="6276" spans="1:2">
      <c r="A6276" s="4">
        <v>6271</v>
      </c>
      <c r="B6276" s="6" t="str">
        <f>"00753272"</f>
        <v>00753272</v>
      </c>
    </row>
    <row r="6277" spans="1:2">
      <c r="A6277" s="4">
        <v>6272</v>
      </c>
      <c r="B6277" s="6" t="str">
        <f>"00753283"</f>
        <v>00753283</v>
      </c>
    </row>
    <row r="6278" spans="1:2">
      <c r="A6278" s="4">
        <v>6273</v>
      </c>
      <c r="B6278" s="6" t="str">
        <f>"00753288"</f>
        <v>00753288</v>
      </c>
    </row>
    <row r="6279" spans="1:2">
      <c r="A6279" s="4">
        <v>6274</v>
      </c>
      <c r="B6279" s="6" t="str">
        <f>"00753292"</f>
        <v>00753292</v>
      </c>
    </row>
    <row r="6280" spans="1:2">
      <c r="A6280" s="4">
        <v>6275</v>
      </c>
      <c r="B6280" s="6" t="str">
        <f>"00753322"</f>
        <v>00753322</v>
      </c>
    </row>
    <row r="6281" spans="1:2">
      <c r="A6281" s="4">
        <v>6276</v>
      </c>
      <c r="B6281" s="6" t="str">
        <f>"00753338"</f>
        <v>00753338</v>
      </c>
    </row>
    <row r="6282" spans="1:2">
      <c r="A6282" s="4">
        <v>6277</v>
      </c>
      <c r="B6282" s="6" t="str">
        <f>"00753342"</f>
        <v>00753342</v>
      </c>
    </row>
    <row r="6283" spans="1:2">
      <c r="A6283" s="4">
        <v>6278</v>
      </c>
      <c r="B6283" s="6" t="str">
        <f>"00753343"</f>
        <v>00753343</v>
      </c>
    </row>
    <row r="6284" spans="1:2">
      <c r="A6284" s="4">
        <v>6279</v>
      </c>
      <c r="B6284" s="6" t="str">
        <f>"00753348"</f>
        <v>00753348</v>
      </c>
    </row>
    <row r="6285" spans="1:2">
      <c r="A6285" s="4">
        <v>6280</v>
      </c>
      <c r="B6285" s="6" t="str">
        <f>"00753366"</f>
        <v>00753366</v>
      </c>
    </row>
    <row r="6286" spans="1:2">
      <c r="A6286" s="4">
        <v>6281</v>
      </c>
      <c r="B6286" s="6" t="str">
        <f>"00753377"</f>
        <v>00753377</v>
      </c>
    </row>
    <row r="6287" spans="1:2">
      <c r="A6287" s="4">
        <v>6282</v>
      </c>
      <c r="B6287" s="6" t="str">
        <f>"00753383"</f>
        <v>00753383</v>
      </c>
    </row>
    <row r="6288" spans="1:2">
      <c r="A6288" s="4">
        <v>6283</v>
      </c>
      <c r="B6288" s="6" t="str">
        <f>"00753385"</f>
        <v>00753385</v>
      </c>
    </row>
    <row r="6289" spans="1:2">
      <c r="A6289" s="4">
        <v>6284</v>
      </c>
      <c r="B6289" s="6" t="str">
        <f>"00753394"</f>
        <v>00753394</v>
      </c>
    </row>
    <row r="6290" spans="1:2">
      <c r="A6290" s="4">
        <v>6285</v>
      </c>
      <c r="B6290" s="6" t="str">
        <f>"00753409"</f>
        <v>00753409</v>
      </c>
    </row>
    <row r="6291" spans="1:2">
      <c r="A6291" s="4">
        <v>6286</v>
      </c>
      <c r="B6291" s="6" t="str">
        <f>"00753416"</f>
        <v>00753416</v>
      </c>
    </row>
    <row r="6292" spans="1:2">
      <c r="A6292" s="4">
        <v>6287</v>
      </c>
      <c r="B6292" s="6" t="str">
        <f>"00753433"</f>
        <v>00753433</v>
      </c>
    </row>
    <row r="6293" spans="1:2">
      <c r="A6293" s="4">
        <v>6288</v>
      </c>
      <c r="B6293" s="6" t="str">
        <f>"00753607"</f>
        <v>00753607</v>
      </c>
    </row>
    <row r="6294" spans="1:2">
      <c r="A6294" s="4">
        <v>6289</v>
      </c>
      <c r="B6294" s="6" t="str">
        <f>"00753619"</f>
        <v>00753619</v>
      </c>
    </row>
    <row r="6295" spans="1:2">
      <c r="A6295" s="4">
        <v>6290</v>
      </c>
      <c r="B6295" s="6" t="str">
        <f>"00753624"</f>
        <v>00753624</v>
      </c>
    </row>
    <row r="6296" spans="1:2">
      <c r="A6296" s="4">
        <v>6291</v>
      </c>
      <c r="B6296" s="6" t="str">
        <f>"00753627"</f>
        <v>00753627</v>
      </c>
    </row>
    <row r="6297" spans="1:2">
      <c r="A6297" s="4">
        <v>6292</v>
      </c>
      <c r="B6297" s="6" t="str">
        <f>"00753628"</f>
        <v>00753628</v>
      </c>
    </row>
    <row r="6298" spans="1:2">
      <c r="A6298" s="4">
        <v>6293</v>
      </c>
      <c r="B6298" s="6" t="str">
        <f>"00753629"</f>
        <v>00753629</v>
      </c>
    </row>
    <row r="6299" spans="1:2">
      <c r="A6299" s="4">
        <v>6294</v>
      </c>
      <c r="B6299" s="6" t="str">
        <f>"00753664"</f>
        <v>00753664</v>
      </c>
    </row>
    <row r="6300" spans="1:2">
      <c r="A6300" s="4">
        <v>6295</v>
      </c>
      <c r="B6300" s="6" t="str">
        <f>"00753679"</f>
        <v>00753679</v>
      </c>
    </row>
    <row r="6301" spans="1:2">
      <c r="A6301" s="4">
        <v>6296</v>
      </c>
      <c r="B6301" s="6" t="str">
        <f>"00753685"</f>
        <v>00753685</v>
      </c>
    </row>
    <row r="6302" spans="1:2">
      <c r="A6302" s="4">
        <v>6297</v>
      </c>
      <c r="B6302" s="6" t="str">
        <f>"00753689"</f>
        <v>00753689</v>
      </c>
    </row>
    <row r="6303" spans="1:2">
      <c r="A6303" s="4">
        <v>6298</v>
      </c>
      <c r="B6303" s="6" t="str">
        <f>"00753694"</f>
        <v>00753694</v>
      </c>
    </row>
    <row r="6304" spans="1:2">
      <c r="A6304" s="4">
        <v>6299</v>
      </c>
      <c r="B6304" s="6" t="str">
        <f>"00753699"</f>
        <v>00753699</v>
      </c>
    </row>
    <row r="6305" spans="1:2">
      <c r="A6305" s="4">
        <v>6300</v>
      </c>
      <c r="B6305" s="6" t="str">
        <f>"00753704"</f>
        <v>00753704</v>
      </c>
    </row>
    <row r="6306" spans="1:2">
      <c r="A6306" s="4">
        <v>6301</v>
      </c>
      <c r="B6306" s="6" t="str">
        <f>"00753718"</f>
        <v>00753718</v>
      </c>
    </row>
    <row r="6307" spans="1:2">
      <c r="A6307" s="4">
        <v>6302</v>
      </c>
      <c r="B6307" s="6" t="str">
        <f>"00753719"</f>
        <v>00753719</v>
      </c>
    </row>
    <row r="6308" spans="1:2">
      <c r="A6308" s="4">
        <v>6303</v>
      </c>
      <c r="B6308" s="6" t="str">
        <f>"00753721"</f>
        <v>00753721</v>
      </c>
    </row>
    <row r="6309" spans="1:2">
      <c r="A6309" s="4">
        <v>6304</v>
      </c>
      <c r="B6309" s="6" t="str">
        <f>"00753739"</f>
        <v>00753739</v>
      </c>
    </row>
    <row r="6310" spans="1:2">
      <c r="A6310" s="4">
        <v>6305</v>
      </c>
      <c r="B6310" s="6" t="str">
        <f>"00753796"</f>
        <v>00753796</v>
      </c>
    </row>
    <row r="6311" spans="1:2">
      <c r="A6311" s="4">
        <v>6306</v>
      </c>
      <c r="B6311" s="6" t="str">
        <f>"00753804"</f>
        <v>00753804</v>
      </c>
    </row>
    <row r="6312" spans="1:2">
      <c r="A6312" s="4">
        <v>6307</v>
      </c>
      <c r="B6312" s="6" t="str">
        <f>"00753805"</f>
        <v>00753805</v>
      </c>
    </row>
    <row r="6313" spans="1:2">
      <c r="A6313" s="4">
        <v>6308</v>
      </c>
      <c r="B6313" s="6" t="str">
        <f>"00753817"</f>
        <v>00753817</v>
      </c>
    </row>
    <row r="6314" spans="1:2">
      <c r="A6314" s="4">
        <v>6309</v>
      </c>
      <c r="B6314" s="6" t="str">
        <f>"00753822"</f>
        <v>00753822</v>
      </c>
    </row>
    <row r="6315" spans="1:2">
      <c r="A6315" s="4">
        <v>6310</v>
      </c>
      <c r="B6315" s="6" t="str">
        <f>"00753869"</f>
        <v>00753869</v>
      </c>
    </row>
    <row r="6316" spans="1:2">
      <c r="A6316" s="4">
        <v>6311</v>
      </c>
      <c r="B6316" s="6" t="str">
        <f>"00753871"</f>
        <v>00753871</v>
      </c>
    </row>
    <row r="6317" spans="1:2">
      <c r="A6317" s="4">
        <v>6312</v>
      </c>
      <c r="B6317" s="6" t="str">
        <f>"00753873"</f>
        <v>00753873</v>
      </c>
    </row>
    <row r="6318" spans="1:2">
      <c r="A6318" s="4">
        <v>6313</v>
      </c>
      <c r="B6318" s="6" t="str">
        <f>"00753893"</f>
        <v>00753893</v>
      </c>
    </row>
    <row r="6319" spans="1:2">
      <c r="A6319" s="4">
        <v>6314</v>
      </c>
      <c r="B6319" s="6" t="str">
        <f>"00753909"</f>
        <v>00753909</v>
      </c>
    </row>
    <row r="6320" spans="1:2">
      <c r="A6320" s="4">
        <v>6315</v>
      </c>
      <c r="B6320" s="6" t="str">
        <f>"00753911"</f>
        <v>00753911</v>
      </c>
    </row>
    <row r="6321" spans="1:2">
      <c r="A6321" s="4">
        <v>6316</v>
      </c>
      <c r="B6321" s="6" t="str">
        <f>"00753954"</f>
        <v>00753954</v>
      </c>
    </row>
    <row r="6322" spans="1:2">
      <c r="A6322" s="4">
        <v>6317</v>
      </c>
      <c r="B6322" s="6" t="str">
        <f>"00753972"</f>
        <v>00753972</v>
      </c>
    </row>
    <row r="6323" spans="1:2">
      <c r="A6323" s="4">
        <v>6318</v>
      </c>
      <c r="B6323" s="6" t="str">
        <f>"00754001"</f>
        <v>00754001</v>
      </c>
    </row>
    <row r="6324" spans="1:2">
      <c r="A6324" s="4">
        <v>6319</v>
      </c>
      <c r="B6324" s="6" t="str">
        <f>"00754004"</f>
        <v>00754004</v>
      </c>
    </row>
    <row r="6325" spans="1:2">
      <c r="A6325" s="4">
        <v>6320</v>
      </c>
      <c r="B6325" s="6" t="str">
        <f>"00754005"</f>
        <v>00754005</v>
      </c>
    </row>
    <row r="6326" spans="1:2">
      <c r="A6326" s="4">
        <v>6321</v>
      </c>
      <c r="B6326" s="6" t="str">
        <f>"00754014"</f>
        <v>00754014</v>
      </c>
    </row>
    <row r="6327" spans="1:2">
      <c r="A6327" s="4">
        <v>6322</v>
      </c>
      <c r="B6327" s="6" t="str">
        <f>"00754016"</f>
        <v>00754016</v>
      </c>
    </row>
    <row r="6328" spans="1:2">
      <c r="A6328" s="4">
        <v>6323</v>
      </c>
      <c r="B6328" s="6" t="str">
        <f>"00754023"</f>
        <v>00754023</v>
      </c>
    </row>
    <row r="6329" spans="1:2">
      <c r="A6329" s="4">
        <v>6324</v>
      </c>
      <c r="B6329" s="6" t="str">
        <f>"00754050"</f>
        <v>00754050</v>
      </c>
    </row>
    <row r="6330" spans="1:2">
      <c r="A6330" s="4">
        <v>6325</v>
      </c>
      <c r="B6330" s="6" t="str">
        <f>"00754064"</f>
        <v>00754064</v>
      </c>
    </row>
    <row r="6331" spans="1:2">
      <c r="A6331" s="4">
        <v>6326</v>
      </c>
      <c r="B6331" s="6" t="str">
        <f>"00754066"</f>
        <v>00754066</v>
      </c>
    </row>
    <row r="6332" spans="1:2">
      <c r="A6332" s="4">
        <v>6327</v>
      </c>
      <c r="B6332" s="6" t="str">
        <f>"00754078"</f>
        <v>00754078</v>
      </c>
    </row>
    <row r="6333" spans="1:2">
      <c r="A6333" s="4">
        <v>6328</v>
      </c>
      <c r="B6333" s="6" t="str">
        <f>"00754098"</f>
        <v>00754098</v>
      </c>
    </row>
    <row r="6334" spans="1:2">
      <c r="A6334" s="4">
        <v>6329</v>
      </c>
      <c r="B6334" s="6" t="str">
        <f>"00754117"</f>
        <v>00754117</v>
      </c>
    </row>
    <row r="6335" spans="1:2">
      <c r="A6335" s="4">
        <v>6330</v>
      </c>
      <c r="B6335" s="6" t="str">
        <f>"00754123"</f>
        <v>00754123</v>
      </c>
    </row>
    <row r="6336" spans="1:2">
      <c r="A6336" s="4">
        <v>6331</v>
      </c>
      <c r="B6336" s="6" t="str">
        <f>"00754149"</f>
        <v>00754149</v>
      </c>
    </row>
    <row r="6337" spans="1:2">
      <c r="A6337" s="4">
        <v>6332</v>
      </c>
      <c r="B6337" s="6" t="str">
        <f>"00754160"</f>
        <v>00754160</v>
      </c>
    </row>
    <row r="6338" spans="1:2">
      <c r="A6338" s="4">
        <v>6333</v>
      </c>
      <c r="B6338" s="6" t="str">
        <f>"00754169"</f>
        <v>00754169</v>
      </c>
    </row>
    <row r="6339" spans="1:2">
      <c r="A6339" s="4">
        <v>6334</v>
      </c>
      <c r="B6339" s="6" t="str">
        <f>"00754195"</f>
        <v>00754195</v>
      </c>
    </row>
    <row r="6340" spans="1:2">
      <c r="A6340" s="4">
        <v>6335</v>
      </c>
      <c r="B6340" s="6" t="str">
        <f>"00754255"</f>
        <v>00754255</v>
      </c>
    </row>
    <row r="6341" spans="1:2">
      <c r="A6341" s="4">
        <v>6336</v>
      </c>
      <c r="B6341" s="6" t="str">
        <f>"00754270"</f>
        <v>00754270</v>
      </c>
    </row>
    <row r="6342" spans="1:2">
      <c r="A6342" s="4">
        <v>6337</v>
      </c>
      <c r="B6342" s="6" t="str">
        <f>"00754279"</f>
        <v>00754279</v>
      </c>
    </row>
    <row r="6343" spans="1:2">
      <c r="A6343" s="4">
        <v>6338</v>
      </c>
      <c r="B6343" s="6" t="str">
        <f>"00754297"</f>
        <v>00754297</v>
      </c>
    </row>
    <row r="6344" spans="1:2">
      <c r="A6344" s="4">
        <v>6339</v>
      </c>
      <c r="B6344" s="6" t="str">
        <f>"00754302"</f>
        <v>00754302</v>
      </c>
    </row>
    <row r="6345" spans="1:2">
      <c r="A6345" s="4">
        <v>6340</v>
      </c>
      <c r="B6345" s="6" t="str">
        <f>"00754307"</f>
        <v>00754307</v>
      </c>
    </row>
    <row r="6346" spans="1:2">
      <c r="A6346" s="4">
        <v>6341</v>
      </c>
      <c r="B6346" s="6" t="str">
        <f>"00754308"</f>
        <v>00754308</v>
      </c>
    </row>
    <row r="6347" spans="1:2">
      <c r="A6347" s="4">
        <v>6342</v>
      </c>
      <c r="B6347" s="6" t="str">
        <f>"00754328"</f>
        <v>00754328</v>
      </c>
    </row>
    <row r="6348" spans="1:2">
      <c r="A6348" s="4">
        <v>6343</v>
      </c>
      <c r="B6348" s="6" t="str">
        <f>"00754340"</f>
        <v>00754340</v>
      </c>
    </row>
    <row r="6349" spans="1:2">
      <c r="A6349" s="4">
        <v>6344</v>
      </c>
      <c r="B6349" s="6" t="str">
        <f>"00754357"</f>
        <v>00754357</v>
      </c>
    </row>
    <row r="6350" spans="1:2">
      <c r="A6350" s="4">
        <v>6345</v>
      </c>
      <c r="B6350" s="6" t="str">
        <f>"00754362"</f>
        <v>00754362</v>
      </c>
    </row>
    <row r="6351" spans="1:2">
      <c r="A6351" s="4">
        <v>6346</v>
      </c>
      <c r="B6351" s="6" t="str">
        <f>"00754365"</f>
        <v>00754365</v>
      </c>
    </row>
    <row r="6352" spans="1:2">
      <c r="A6352" s="4">
        <v>6347</v>
      </c>
      <c r="B6352" s="6" t="str">
        <f>"00754372"</f>
        <v>00754372</v>
      </c>
    </row>
    <row r="6353" spans="1:2">
      <c r="A6353" s="4">
        <v>6348</v>
      </c>
      <c r="B6353" s="6" t="str">
        <f>"00754375"</f>
        <v>00754375</v>
      </c>
    </row>
    <row r="6354" spans="1:2">
      <c r="A6354" s="4">
        <v>6349</v>
      </c>
      <c r="B6354" s="6" t="str">
        <f>"00754390"</f>
        <v>00754390</v>
      </c>
    </row>
    <row r="6355" spans="1:2">
      <c r="A6355" s="4">
        <v>6350</v>
      </c>
      <c r="B6355" s="6" t="str">
        <f>"00754401"</f>
        <v>00754401</v>
      </c>
    </row>
    <row r="6356" spans="1:2">
      <c r="A6356" s="4">
        <v>6351</v>
      </c>
      <c r="B6356" s="6" t="str">
        <f>"00754409"</f>
        <v>00754409</v>
      </c>
    </row>
    <row r="6357" spans="1:2">
      <c r="A6357" s="4">
        <v>6352</v>
      </c>
      <c r="B6357" s="6" t="str">
        <f>"00754421"</f>
        <v>00754421</v>
      </c>
    </row>
    <row r="6358" spans="1:2">
      <c r="A6358" s="4">
        <v>6353</v>
      </c>
      <c r="B6358" s="6" t="str">
        <f>"00754439"</f>
        <v>00754439</v>
      </c>
    </row>
    <row r="6359" spans="1:2">
      <c r="A6359" s="4">
        <v>6354</v>
      </c>
      <c r="B6359" s="6" t="str">
        <f>"00754462"</f>
        <v>00754462</v>
      </c>
    </row>
    <row r="6360" spans="1:2">
      <c r="A6360" s="4">
        <v>6355</v>
      </c>
      <c r="B6360" s="6" t="str">
        <f>"00754469"</f>
        <v>00754469</v>
      </c>
    </row>
    <row r="6361" spans="1:2">
      <c r="A6361" s="4">
        <v>6356</v>
      </c>
      <c r="B6361" s="6" t="str">
        <f>"00754471"</f>
        <v>00754471</v>
      </c>
    </row>
    <row r="6362" spans="1:2">
      <c r="A6362" s="4">
        <v>6357</v>
      </c>
      <c r="B6362" s="6" t="str">
        <f>"00754476"</f>
        <v>00754476</v>
      </c>
    </row>
    <row r="6363" spans="1:2">
      <c r="A6363" s="4">
        <v>6358</v>
      </c>
      <c r="B6363" s="6" t="str">
        <f>"00754489"</f>
        <v>00754489</v>
      </c>
    </row>
    <row r="6364" spans="1:2">
      <c r="A6364" s="4">
        <v>6359</v>
      </c>
      <c r="B6364" s="6" t="str">
        <f>"00754497"</f>
        <v>00754497</v>
      </c>
    </row>
    <row r="6365" spans="1:2">
      <c r="A6365" s="4">
        <v>6360</v>
      </c>
      <c r="B6365" s="6" t="str">
        <f>"00754505"</f>
        <v>00754505</v>
      </c>
    </row>
    <row r="6366" spans="1:2">
      <c r="A6366" s="4">
        <v>6361</v>
      </c>
      <c r="B6366" s="6" t="str">
        <f>"00754511"</f>
        <v>00754511</v>
      </c>
    </row>
    <row r="6367" spans="1:2">
      <c r="A6367" s="4">
        <v>6362</v>
      </c>
      <c r="B6367" s="6" t="str">
        <f>"00754538"</f>
        <v>00754538</v>
      </c>
    </row>
    <row r="6368" spans="1:2">
      <c r="A6368" s="4">
        <v>6363</v>
      </c>
      <c r="B6368" s="6" t="str">
        <f>"00754542"</f>
        <v>00754542</v>
      </c>
    </row>
    <row r="6369" spans="1:2">
      <c r="A6369" s="4">
        <v>6364</v>
      </c>
      <c r="B6369" s="6" t="str">
        <f>"00754553"</f>
        <v>00754553</v>
      </c>
    </row>
    <row r="6370" spans="1:2">
      <c r="A6370" s="4">
        <v>6365</v>
      </c>
      <c r="B6370" s="6" t="str">
        <f>"00754559"</f>
        <v>00754559</v>
      </c>
    </row>
    <row r="6371" spans="1:2">
      <c r="A6371" s="4">
        <v>6366</v>
      </c>
      <c r="B6371" s="6" t="str">
        <f>"00754574"</f>
        <v>00754574</v>
      </c>
    </row>
    <row r="6372" spans="1:2">
      <c r="A6372" s="4">
        <v>6367</v>
      </c>
      <c r="B6372" s="6" t="str">
        <f>"00754579"</f>
        <v>00754579</v>
      </c>
    </row>
    <row r="6373" spans="1:2">
      <c r="A6373" s="4">
        <v>6368</v>
      </c>
      <c r="B6373" s="6" t="str">
        <f>"00754587"</f>
        <v>00754587</v>
      </c>
    </row>
    <row r="6374" spans="1:2">
      <c r="A6374" s="4">
        <v>6369</v>
      </c>
      <c r="B6374" s="6" t="str">
        <f>"00754610"</f>
        <v>00754610</v>
      </c>
    </row>
    <row r="6375" spans="1:2">
      <c r="A6375" s="4">
        <v>6370</v>
      </c>
      <c r="B6375" s="6" t="str">
        <f>"00754612"</f>
        <v>00754612</v>
      </c>
    </row>
    <row r="6376" spans="1:2">
      <c r="A6376" s="4">
        <v>6371</v>
      </c>
      <c r="B6376" s="6" t="str">
        <f>"00754641"</f>
        <v>00754641</v>
      </c>
    </row>
    <row r="6377" spans="1:2">
      <c r="A6377" s="4">
        <v>6372</v>
      </c>
      <c r="B6377" s="6" t="str">
        <f>"00754647"</f>
        <v>00754647</v>
      </c>
    </row>
    <row r="6378" spans="1:2">
      <c r="A6378" s="4">
        <v>6373</v>
      </c>
      <c r="B6378" s="6" t="str">
        <f>"00754651"</f>
        <v>00754651</v>
      </c>
    </row>
    <row r="6379" spans="1:2">
      <c r="A6379" s="4">
        <v>6374</v>
      </c>
      <c r="B6379" s="6" t="str">
        <f>"00754677"</f>
        <v>00754677</v>
      </c>
    </row>
    <row r="6380" spans="1:2">
      <c r="A6380" s="4">
        <v>6375</v>
      </c>
      <c r="B6380" s="6" t="str">
        <f>"00754688"</f>
        <v>00754688</v>
      </c>
    </row>
    <row r="6381" spans="1:2">
      <c r="A6381" s="4">
        <v>6376</v>
      </c>
      <c r="B6381" s="6" t="str">
        <f>"00754689"</f>
        <v>00754689</v>
      </c>
    </row>
    <row r="6382" spans="1:2">
      <c r="A6382" s="4">
        <v>6377</v>
      </c>
      <c r="B6382" s="6" t="str">
        <f>"00754714"</f>
        <v>00754714</v>
      </c>
    </row>
    <row r="6383" spans="1:2">
      <c r="A6383" s="4">
        <v>6378</v>
      </c>
      <c r="B6383" s="6" t="str">
        <f>"00754731"</f>
        <v>00754731</v>
      </c>
    </row>
    <row r="6384" spans="1:2">
      <c r="A6384" s="4">
        <v>6379</v>
      </c>
      <c r="B6384" s="6" t="str">
        <f>"00754756"</f>
        <v>00754756</v>
      </c>
    </row>
    <row r="6385" spans="1:2">
      <c r="A6385" s="4">
        <v>6380</v>
      </c>
      <c r="B6385" s="6" t="str">
        <f>"00754770"</f>
        <v>00754770</v>
      </c>
    </row>
    <row r="6386" spans="1:2">
      <c r="A6386" s="4">
        <v>6381</v>
      </c>
      <c r="B6386" s="6" t="str">
        <f>"00754791"</f>
        <v>00754791</v>
      </c>
    </row>
    <row r="6387" spans="1:2">
      <c r="A6387" s="4">
        <v>6382</v>
      </c>
      <c r="B6387" s="6" t="str">
        <f>"00754813"</f>
        <v>00754813</v>
      </c>
    </row>
    <row r="6388" spans="1:2">
      <c r="A6388" s="4">
        <v>6383</v>
      </c>
      <c r="B6388" s="6" t="str">
        <f>"00754860"</f>
        <v>00754860</v>
      </c>
    </row>
    <row r="6389" spans="1:2">
      <c r="A6389" s="4">
        <v>6384</v>
      </c>
      <c r="B6389" s="6" t="str">
        <f>"00754869"</f>
        <v>00754869</v>
      </c>
    </row>
    <row r="6390" spans="1:2">
      <c r="A6390" s="4">
        <v>6385</v>
      </c>
      <c r="B6390" s="6" t="str">
        <f>"00754872"</f>
        <v>00754872</v>
      </c>
    </row>
    <row r="6391" spans="1:2">
      <c r="A6391" s="4">
        <v>6386</v>
      </c>
      <c r="B6391" s="6" t="str">
        <f>"00754944"</f>
        <v>00754944</v>
      </c>
    </row>
    <row r="6392" spans="1:2">
      <c r="A6392" s="4">
        <v>6387</v>
      </c>
      <c r="B6392" s="6" t="str">
        <f>"00754945"</f>
        <v>00754945</v>
      </c>
    </row>
    <row r="6393" spans="1:2">
      <c r="A6393" s="4">
        <v>6388</v>
      </c>
      <c r="B6393" s="6" t="str">
        <f>"00754946"</f>
        <v>00754946</v>
      </c>
    </row>
    <row r="6394" spans="1:2">
      <c r="A6394" s="4">
        <v>6389</v>
      </c>
      <c r="B6394" s="6" t="str">
        <f>"00754947"</f>
        <v>00754947</v>
      </c>
    </row>
    <row r="6395" spans="1:2">
      <c r="A6395" s="4">
        <v>6390</v>
      </c>
      <c r="B6395" s="6" t="str">
        <f>"00754961"</f>
        <v>00754961</v>
      </c>
    </row>
    <row r="6396" spans="1:2">
      <c r="A6396" s="4">
        <v>6391</v>
      </c>
      <c r="B6396" s="6" t="str">
        <f>"00754972"</f>
        <v>00754972</v>
      </c>
    </row>
    <row r="6397" spans="1:2">
      <c r="A6397" s="4">
        <v>6392</v>
      </c>
      <c r="B6397" s="6" t="str">
        <f>"00754994"</f>
        <v>00754994</v>
      </c>
    </row>
    <row r="6398" spans="1:2">
      <c r="A6398" s="4">
        <v>6393</v>
      </c>
      <c r="B6398" s="6" t="str">
        <f>"00755029"</f>
        <v>00755029</v>
      </c>
    </row>
    <row r="6399" spans="1:2">
      <c r="A6399" s="4">
        <v>6394</v>
      </c>
      <c r="B6399" s="6" t="str">
        <f>"00755036"</f>
        <v>00755036</v>
      </c>
    </row>
    <row r="6400" spans="1:2">
      <c r="A6400" s="4">
        <v>6395</v>
      </c>
      <c r="B6400" s="6" t="str">
        <f>"00755044"</f>
        <v>00755044</v>
      </c>
    </row>
    <row r="6401" spans="1:2">
      <c r="A6401" s="4">
        <v>6396</v>
      </c>
      <c r="B6401" s="6" t="str">
        <f>"00755046"</f>
        <v>00755046</v>
      </c>
    </row>
    <row r="6402" spans="1:2">
      <c r="A6402" s="4">
        <v>6397</v>
      </c>
      <c r="B6402" s="6" t="str">
        <f>"00755047"</f>
        <v>00755047</v>
      </c>
    </row>
    <row r="6403" spans="1:2">
      <c r="A6403" s="4">
        <v>6398</v>
      </c>
      <c r="B6403" s="6" t="str">
        <f>"00755051"</f>
        <v>00755051</v>
      </c>
    </row>
    <row r="6404" spans="1:2">
      <c r="A6404" s="4">
        <v>6399</v>
      </c>
      <c r="B6404" s="6" t="str">
        <f>"00755054"</f>
        <v>00755054</v>
      </c>
    </row>
    <row r="6405" spans="1:2">
      <c r="A6405" s="4">
        <v>6400</v>
      </c>
      <c r="B6405" s="6" t="str">
        <f>"00755061"</f>
        <v>00755061</v>
      </c>
    </row>
    <row r="6406" spans="1:2">
      <c r="A6406" s="4">
        <v>6401</v>
      </c>
      <c r="B6406" s="6" t="str">
        <f>"00755071"</f>
        <v>00755071</v>
      </c>
    </row>
    <row r="6407" spans="1:2">
      <c r="A6407" s="4">
        <v>6402</v>
      </c>
      <c r="B6407" s="6" t="str">
        <f>"00755082"</f>
        <v>00755082</v>
      </c>
    </row>
    <row r="6408" spans="1:2">
      <c r="A6408" s="4">
        <v>6403</v>
      </c>
      <c r="B6408" s="6" t="str">
        <f>"00755104"</f>
        <v>00755104</v>
      </c>
    </row>
    <row r="6409" spans="1:2">
      <c r="A6409" s="4">
        <v>6404</v>
      </c>
      <c r="B6409" s="6" t="str">
        <f>"00755108"</f>
        <v>00755108</v>
      </c>
    </row>
    <row r="6410" spans="1:2">
      <c r="A6410" s="4">
        <v>6405</v>
      </c>
      <c r="B6410" s="6" t="str">
        <f>"00755130"</f>
        <v>00755130</v>
      </c>
    </row>
    <row r="6411" spans="1:2">
      <c r="A6411" s="4">
        <v>6406</v>
      </c>
      <c r="B6411" s="6" t="str">
        <f>"00755139"</f>
        <v>00755139</v>
      </c>
    </row>
    <row r="6412" spans="1:2">
      <c r="A6412" s="4">
        <v>6407</v>
      </c>
      <c r="B6412" s="6" t="str">
        <f>"00755145"</f>
        <v>00755145</v>
      </c>
    </row>
    <row r="6413" spans="1:2">
      <c r="A6413" s="4">
        <v>6408</v>
      </c>
      <c r="B6413" s="6" t="str">
        <f>"00755148"</f>
        <v>00755148</v>
      </c>
    </row>
    <row r="6414" spans="1:2">
      <c r="A6414" s="4">
        <v>6409</v>
      </c>
      <c r="B6414" s="6" t="str">
        <f>"00755167"</f>
        <v>00755167</v>
      </c>
    </row>
    <row r="6415" spans="1:2">
      <c r="A6415" s="4">
        <v>6410</v>
      </c>
      <c r="B6415" s="6" t="str">
        <f>"00755174"</f>
        <v>00755174</v>
      </c>
    </row>
    <row r="6416" spans="1:2">
      <c r="A6416" s="4">
        <v>6411</v>
      </c>
      <c r="B6416" s="6" t="str">
        <f>"00755188"</f>
        <v>00755188</v>
      </c>
    </row>
    <row r="6417" spans="1:2">
      <c r="A6417" s="4">
        <v>6412</v>
      </c>
      <c r="B6417" s="6" t="str">
        <f>"00755207"</f>
        <v>00755207</v>
      </c>
    </row>
    <row r="6418" spans="1:2">
      <c r="A6418" s="4">
        <v>6413</v>
      </c>
      <c r="B6418" s="6" t="str">
        <f>"00755248"</f>
        <v>00755248</v>
      </c>
    </row>
    <row r="6419" spans="1:2">
      <c r="A6419" s="4">
        <v>6414</v>
      </c>
      <c r="B6419" s="6" t="str">
        <f>"00755250"</f>
        <v>00755250</v>
      </c>
    </row>
    <row r="6420" spans="1:2">
      <c r="A6420" s="4">
        <v>6415</v>
      </c>
      <c r="B6420" s="6" t="str">
        <f>"00755271"</f>
        <v>00755271</v>
      </c>
    </row>
    <row r="6421" spans="1:2">
      <c r="A6421" s="4">
        <v>6416</v>
      </c>
      <c r="B6421" s="6" t="str">
        <f>"00755274"</f>
        <v>00755274</v>
      </c>
    </row>
    <row r="6422" spans="1:2">
      <c r="A6422" s="4">
        <v>6417</v>
      </c>
      <c r="B6422" s="6" t="str">
        <f>"00755303"</f>
        <v>00755303</v>
      </c>
    </row>
    <row r="6423" spans="1:2">
      <c r="A6423" s="4">
        <v>6418</v>
      </c>
      <c r="B6423" s="6" t="str">
        <f>"00755308"</f>
        <v>00755308</v>
      </c>
    </row>
    <row r="6424" spans="1:2">
      <c r="A6424" s="4">
        <v>6419</v>
      </c>
      <c r="B6424" s="6" t="str">
        <f>"00755327"</f>
        <v>00755327</v>
      </c>
    </row>
    <row r="6425" spans="1:2">
      <c r="A6425" s="4">
        <v>6420</v>
      </c>
      <c r="B6425" s="6" t="str">
        <f>"00755337"</f>
        <v>00755337</v>
      </c>
    </row>
    <row r="6426" spans="1:2">
      <c r="A6426" s="4">
        <v>6421</v>
      </c>
      <c r="B6426" s="6" t="str">
        <f>"00755387"</f>
        <v>00755387</v>
      </c>
    </row>
    <row r="6427" spans="1:2">
      <c r="A6427" s="4">
        <v>6422</v>
      </c>
      <c r="B6427" s="6" t="str">
        <f>"00755397"</f>
        <v>00755397</v>
      </c>
    </row>
    <row r="6428" spans="1:2">
      <c r="A6428" s="4">
        <v>6423</v>
      </c>
      <c r="B6428" s="6" t="str">
        <f>"00755403"</f>
        <v>00755403</v>
      </c>
    </row>
    <row r="6429" spans="1:2">
      <c r="A6429" s="4">
        <v>6424</v>
      </c>
      <c r="B6429" s="6" t="str">
        <f>"00755409"</f>
        <v>00755409</v>
      </c>
    </row>
    <row r="6430" spans="1:2">
      <c r="A6430" s="4">
        <v>6425</v>
      </c>
      <c r="B6430" s="6" t="str">
        <f>"00755435"</f>
        <v>00755435</v>
      </c>
    </row>
    <row r="6431" spans="1:2">
      <c r="A6431" s="4">
        <v>6426</v>
      </c>
      <c r="B6431" s="6" t="str">
        <f>"00755464"</f>
        <v>00755464</v>
      </c>
    </row>
    <row r="6432" spans="1:2">
      <c r="A6432" s="4">
        <v>6427</v>
      </c>
      <c r="B6432" s="6" t="str">
        <f>"00755479"</f>
        <v>00755479</v>
      </c>
    </row>
    <row r="6433" spans="1:2">
      <c r="A6433" s="4">
        <v>6428</v>
      </c>
      <c r="B6433" s="6" t="str">
        <f>"20160707636"</f>
        <v>20160707636</v>
      </c>
    </row>
    <row r="6434" spans="1:2">
      <c r="A6434" s="4">
        <v>6429</v>
      </c>
      <c r="B6434" s="6" t="str">
        <f>"200712000039"</f>
        <v>200712000039</v>
      </c>
    </row>
    <row r="6435" spans="1:2">
      <c r="A6435" s="4">
        <v>6430</v>
      </c>
      <c r="B6435" s="6" t="str">
        <f>"200712000058"</f>
        <v>200712000058</v>
      </c>
    </row>
    <row r="6436" spans="1:2">
      <c r="A6436" s="4">
        <v>6431</v>
      </c>
      <c r="B6436" s="6" t="str">
        <f>"200712000087"</f>
        <v>200712000087</v>
      </c>
    </row>
    <row r="6437" spans="1:2">
      <c r="A6437" s="4">
        <v>6432</v>
      </c>
      <c r="B6437" s="6" t="str">
        <f>"200712000165"</f>
        <v>200712000165</v>
      </c>
    </row>
    <row r="6438" spans="1:2">
      <c r="A6438" s="4">
        <v>6433</v>
      </c>
      <c r="B6438" s="6" t="str">
        <f>"200712000560"</f>
        <v>200712000560</v>
      </c>
    </row>
    <row r="6439" spans="1:2">
      <c r="A6439" s="4">
        <v>6434</v>
      </c>
      <c r="B6439" s="6" t="str">
        <f>"200712000601"</f>
        <v>200712000601</v>
      </c>
    </row>
    <row r="6440" spans="1:2">
      <c r="A6440" s="4">
        <v>6435</v>
      </c>
      <c r="B6440" s="6" t="str">
        <f>"200712001371"</f>
        <v>200712001371</v>
      </c>
    </row>
    <row r="6441" spans="1:2">
      <c r="A6441" s="4">
        <v>6436</v>
      </c>
      <c r="B6441" s="6" t="str">
        <f>"200712001597"</f>
        <v>200712001597</v>
      </c>
    </row>
    <row r="6442" spans="1:2">
      <c r="A6442" s="4">
        <v>6437</v>
      </c>
      <c r="B6442" s="6" t="str">
        <f>"200712001724"</f>
        <v>200712001724</v>
      </c>
    </row>
    <row r="6443" spans="1:2">
      <c r="A6443" s="4">
        <v>6438</v>
      </c>
      <c r="B6443" s="6" t="str">
        <f>"200712002114"</f>
        <v>200712002114</v>
      </c>
    </row>
    <row r="6444" spans="1:2">
      <c r="A6444" s="4">
        <v>6439</v>
      </c>
      <c r="B6444" s="6" t="str">
        <f>"200712002362"</f>
        <v>200712002362</v>
      </c>
    </row>
    <row r="6445" spans="1:2">
      <c r="A6445" s="4">
        <v>6440</v>
      </c>
      <c r="B6445" s="6" t="str">
        <f>"200712002403"</f>
        <v>200712002403</v>
      </c>
    </row>
    <row r="6446" spans="1:2">
      <c r="A6446" s="4">
        <v>6441</v>
      </c>
      <c r="B6446" s="6" t="str">
        <f>"200712002468"</f>
        <v>200712002468</v>
      </c>
    </row>
    <row r="6447" spans="1:2">
      <c r="A6447" s="4">
        <v>6442</v>
      </c>
      <c r="B6447" s="6" t="str">
        <f>"200712002610"</f>
        <v>200712002610</v>
      </c>
    </row>
    <row r="6448" spans="1:2">
      <c r="A6448" s="4">
        <v>6443</v>
      </c>
      <c r="B6448" s="6" t="str">
        <f>"200712002645"</f>
        <v>200712002645</v>
      </c>
    </row>
    <row r="6449" spans="1:2">
      <c r="A6449" s="4">
        <v>6444</v>
      </c>
      <c r="B6449" s="6" t="str">
        <f>"200712002746"</f>
        <v>200712002746</v>
      </c>
    </row>
    <row r="6450" spans="1:2">
      <c r="A6450" s="4">
        <v>6445</v>
      </c>
      <c r="B6450" s="6" t="str">
        <f>"200712002755"</f>
        <v>200712002755</v>
      </c>
    </row>
    <row r="6451" spans="1:2">
      <c r="A6451" s="4">
        <v>6446</v>
      </c>
      <c r="B6451" s="6" t="str">
        <f>"200712002903"</f>
        <v>200712002903</v>
      </c>
    </row>
    <row r="6452" spans="1:2">
      <c r="A6452" s="4">
        <v>6447</v>
      </c>
      <c r="B6452" s="6" t="str">
        <f>"200712002969"</f>
        <v>200712002969</v>
      </c>
    </row>
    <row r="6453" spans="1:2">
      <c r="A6453" s="4">
        <v>6448</v>
      </c>
      <c r="B6453" s="6" t="str">
        <f>"200712003096"</f>
        <v>200712003096</v>
      </c>
    </row>
    <row r="6454" spans="1:2">
      <c r="A6454" s="4">
        <v>6449</v>
      </c>
      <c r="B6454" s="6" t="str">
        <f>"200712003188"</f>
        <v>200712003188</v>
      </c>
    </row>
    <row r="6455" spans="1:2">
      <c r="A6455" s="4">
        <v>6450</v>
      </c>
      <c r="B6455" s="6" t="str">
        <f>"200712003221"</f>
        <v>200712003221</v>
      </c>
    </row>
    <row r="6456" spans="1:2">
      <c r="A6456" s="4">
        <v>6451</v>
      </c>
      <c r="B6456" s="6" t="str">
        <f>"200712003308"</f>
        <v>200712003308</v>
      </c>
    </row>
    <row r="6457" spans="1:2">
      <c r="A6457" s="4">
        <v>6452</v>
      </c>
      <c r="B6457" s="6" t="str">
        <f>"200712003352"</f>
        <v>200712003352</v>
      </c>
    </row>
    <row r="6458" spans="1:2">
      <c r="A6458" s="4">
        <v>6453</v>
      </c>
      <c r="B6458" s="6" t="str">
        <f>"200712003413"</f>
        <v>200712003413</v>
      </c>
    </row>
    <row r="6459" spans="1:2">
      <c r="A6459" s="4">
        <v>6454</v>
      </c>
      <c r="B6459" s="6" t="str">
        <f>"200712003517"</f>
        <v>200712003517</v>
      </c>
    </row>
    <row r="6460" spans="1:2">
      <c r="A6460" s="4">
        <v>6455</v>
      </c>
      <c r="B6460" s="6" t="str">
        <f>"200712003922"</f>
        <v>200712003922</v>
      </c>
    </row>
    <row r="6461" spans="1:2">
      <c r="A6461" s="4">
        <v>6456</v>
      </c>
      <c r="B6461" s="6" t="str">
        <f>"200712004044"</f>
        <v>200712004044</v>
      </c>
    </row>
    <row r="6462" spans="1:2">
      <c r="A6462" s="4">
        <v>6457</v>
      </c>
      <c r="B6462" s="6" t="str">
        <f>"200712004134"</f>
        <v>200712004134</v>
      </c>
    </row>
    <row r="6463" spans="1:2">
      <c r="A6463" s="4">
        <v>6458</v>
      </c>
      <c r="B6463" s="6" t="str">
        <f>"200712004198"</f>
        <v>200712004198</v>
      </c>
    </row>
    <row r="6464" spans="1:2">
      <c r="A6464" s="4">
        <v>6459</v>
      </c>
      <c r="B6464" s="6" t="str">
        <f>"200712004328"</f>
        <v>200712004328</v>
      </c>
    </row>
    <row r="6465" spans="1:2">
      <c r="A6465" s="4">
        <v>6460</v>
      </c>
      <c r="B6465" s="6" t="str">
        <f>"200712004468"</f>
        <v>200712004468</v>
      </c>
    </row>
    <row r="6466" spans="1:2">
      <c r="A6466" s="4">
        <v>6461</v>
      </c>
      <c r="B6466" s="6" t="str">
        <f>"200712004634"</f>
        <v>200712004634</v>
      </c>
    </row>
    <row r="6467" spans="1:2">
      <c r="A6467" s="4">
        <v>6462</v>
      </c>
      <c r="B6467" s="6" t="str">
        <f>"200712004673"</f>
        <v>200712004673</v>
      </c>
    </row>
    <row r="6468" spans="1:2">
      <c r="A6468" s="4">
        <v>6463</v>
      </c>
      <c r="B6468" s="6" t="str">
        <f>"200712004899"</f>
        <v>200712004899</v>
      </c>
    </row>
    <row r="6469" spans="1:2">
      <c r="A6469" s="4">
        <v>6464</v>
      </c>
      <c r="B6469" s="6" t="str">
        <f>"200712004931"</f>
        <v>200712004931</v>
      </c>
    </row>
    <row r="6470" spans="1:2">
      <c r="A6470" s="4">
        <v>6465</v>
      </c>
      <c r="B6470" s="6" t="str">
        <f>"200712005210"</f>
        <v>200712005210</v>
      </c>
    </row>
    <row r="6471" spans="1:2">
      <c r="A6471" s="4">
        <v>6466</v>
      </c>
      <c r="B6471" s="6" t="str">
        <f>"200712005321"</f>
        <v>200712005321</v>
      </c>
    </row>
    <row r="6472" spans="1:2">
      <c r="A6472" s="4">
        <v>6467</v>
      </c>
      <c r="B6472" s="6" t="str">
        <f>"200712005603"</f>
        <v>200712005603</v>
      </c>
    </row>
    <row r="6473" spans="1:2">
      <c r="A6473" s="4">
        <v>6468</v>
      </c>
      <c r="B6473" s="6" t="str">
        <f>"200712005809"</f>
        <v>200712005809</v>
      </c>
    </row>
    <row r="6474" spans="1:2">
      <c r="A6474" s="4">
        <v>6469</v>
      </c>
      <c r="B6474" s="6" t="str">
        <f>"200712005913"</f>
        <v>200712005913</v>
      </c>
    </row>
    <row r="6475" spans="1:2">
      <c r="A6475" s="4">
        <v>6470</v>
      </c>
      <c r="B6475" s="6" t="str">
        <f>"200712006064"</f>
        <v>200712006064</v>
      </c>
    </row>
    <row r="6476" spans="1:2">
      <c r="A6476" s="4">
        <v>6471</v>
      </c>
      <c r="B6476" s="6" t="str">
        <f>"200712006235"</f>
        <v>200712006235</v>
      </c>
    </row>
    <row r="6477" spans="1:2">
      <c r="A6477" s="4">
        <v>6472</v>
      </c>
      <c r="B6477" s="6" t="str">
        <f>"200712006271"</f>
        <v>200712006271</v>
      </c>
    </row>
    <row r="6478" spans="1:2">
      <c r="A6478" s="4">
        <v>6473</v>
      </c>
      <c r="B6478" s="6" t="str">
        <f>"200801000099"</f>
        <v>200801000099</v>
      </c>
    </row>
    <row r="6479" spans="1:2">
      <c r="A6479" s="4">
        <v>6474</v>
      </c>
      <c r="B6479" s="6" t="str">
        <f>"200801000268"</f>
        <v>200801000268</v>
      </c>
    </row>
    <row r="6480" spans="1:2">
      <c r="A6480" s="4">
        <v>6475</v>
      </c>
      <c r="B6480" s="6" t="str">
        <f>"200801000271"</f>
        <v>200801000271</v>
      </c>
    </row>
    <row r="6481" spans="1:2">
      <c r="A6481" s="4">
        <v>6476</v>
      </c>
      <c r="B6481" s="6" t="str">
        <f>"200801000325"</f>
        <v>200801000325</v>
      </c>
    </row>
    <row r="6482" spans="1:2">
      <c r="A6482" s="4">
        <v>6477</v>
      </c>
      <c r="B6482" s="6" t="str">
        <f>"200801000762"</f>
        <v>200801000762</v>
      </c>
    </row>
    <row r="6483" spans="1:2">
      <c r="A6483" s="4">
        <v>6478</v>
      </c>
      <c r="B6483" s="6" t="str">
        <f>"200801001154"</f>
        <v>200801001154</v>
      </c>
    </row>
    <row r="6484" spans="1:2">
      <c r="A6484" s="4">
        <v>6479</v>
      </c>
      <c r="B6484" s="6" t="str">
        <f>"200801001255"</f>
        <v>200801001255</v>
      </c>
    </row>
    <row r="6485" spans="1:2">
      <c r="A6485" s="4">
        <v>6480</v>
      </c>
      <c r="B6485" s="6" t="str">
        <f>"200801001304"</f>
        <v>200801001304</v>
      </c>
    </row>
    <row r="6486" spans="1:2">
      <c r="A6486" s="4">
        <v>6481</v>
      </c>
      <c r="B6486" s="6" t="str">
        <f>"200801001419"</f>
        <v>200801001419</v>
      </c>
    </row>
    <row r="6487" spans="1:2">
      <c r="A6487" s="4">
        <v>6482</v>
      </c>
      <c r="B6487" s="6" t="str">
        <f>"200801002130"</f>
        <v>200801002130</v>
      </c>
    </row>
    <row r="6488" spans="1:2">
      <c r="A6488" s="4">
        <v>6483</v>
      </c>
      <c r="B6488" s="6" t="str">
        <f>"200801002170"</f>
        <v>200801002170</v>
      </c>
    </row>
    <row r="6489" spans="1:2">
      <c r="A6489" s="4">
        <v>6484</v>
      </c>
      <c r="B6489" s="6" t="str">
        <f>"200801002178"</f>
        <v>200801002178</v>
      </c>
    </row>
    <row r="6490" spans="1:2">
      <c r="A6490" s="4">
        <v>6485</v>
      </c>
      <c r="B6490" s="6" t="str">
        <f>"200801002530"</f>
        <v>200801002530</v>
      </c>
    </row>
    <row r="6491" spans="1:2">
      <c r="A6491" s="4">
        <v>6486</v>
      </c>
      <c r="B6491" s="6" t="str">
        <f>"200801002828"</f>
        <v>200801002828</v>
      </c>
    </row>
    <row r="6492" spans="1:2">
      <c r="A6492" s="4">
        <v>6487</v>
      </c>
      <c r="B6492" s="6" t="str">
        <f>"200801002838"</f>
        <v>200801002838</v>
      </c>
    </row>
    <row r="6493" spans="1:2">
      <c r="A6493" s="4">
        <v>6488</v>
      </c>
      <c r="B6493" s="6" t="str">
        <f>"200801003088"</f>
        <v>200801003088</v>
      </c>
    </row>
    <row r="6494" spans="1:2">
      <c r="A6494" s="4">
        <v>6489</v>
      </c>
      <c r="B6494" s="6" t="str">
        <f>"200801003117"</f>
        <v>200801003117</v>
      </c>
    </row>
    <row r="6495" spans="1:2">
      <c r="A6495" s="4">
        <v>6490</v>
      </c>
      <c r="B6495" s="6" t="str">
        <f>"200801003218"</f>
        <v>200801003218</v>
      </c>
    </row>
    <row r="6496" spans="1:2">
      <c r="A6496" s="4">
        <v>6491</v>
      </c>
      <c r="B6496" s="6" t="str">
        <f>"200801003555"</f>
        <v>200801003555</v>
      </c>
    </row>
    <row r="6497" spans="1:2">
      <c r="A6497" s="4">
        <v>6492</v>
      </c>
      <c r="B6497" s="6" t="str">
        <f>"200801003765"</f>
        <v>200801003765</v>
      </c>
    </row>
    <row r="6498" spans="1:2">
      <c r="A6498" s="4">
        <v>6493</v>
      </c>
      <c r="B6498" s="6" t="str">
        <f>"200801004239"</f>
        <v>200801004239</v>
      </c>
    </row>
    <row r="6499" spans="1:2">
      <c r="A6499" s="4">
        <v>6494</v>
      </c>
      <c r="B6499" s="6" t="str">
        <f>"200801004369"</f>
        <v>200801004369</v>
      </c>
    </row>
    <row r="6500" spans="1:2">
      <c r="A6500" s="4">
        <v>6495</v>
      </c>
      <c r="B6500" s="6" t="str">
        <f>"200801004545"</f>
        <v>200801004545</v>
      </c>
    </row>
    <row r="6501" spans="1:2">
      <c r="A6501" s="4">
        <v>6496</v>
      </c>
      <c r="B6501" s="6" t="str">
        <f>"200801004621"</f>
        <v>200801004621</v>
      </c>
    </row>
    <row r="6502" spans="1:2">
      <c r="A6502" s="4">
        <v>6497</v>
      </c>
      <c r="B6502" s="6" t="str">
        <f>"200801004856"</f>
        <v>200801004856</v>
      </c>
    </row>
    <row r="6503" spans="1:2">
      <c r="A6503" s="4">
        <v>6498</v>
      </c>
      <c r="B6503" s="6" t="str">
        <f>"200801004914"</f>
        <v>200801004914</v>
      </c>
    </row>
    <row r="6504" spans="1:2">
      <c r="A6504" s="4">
        <v>6499</v>
      </c>
      <c r="B6504" s="6" t="str">
        <f>"200801005058"</f>
        <v>200801005058</v>
      </c>
    </row>
    <row r="6505" spans="1:2">
      <c r="A6505" s="4">
        <v>6500</v>
      </c>
      <c r="B6505" s="6" t="str">
        <f>"200801005088"</f>
        <v>200801005088</v>
      </c>
    </row>
    <row r="6506" spans="1:2">
      <c r="A6506" s="4">
        <v>6501</v>
      </c>
      <c r="B6506" s="6" t="str">
        <f>"200801005603"</f>
        <v>200801005603</v>
      </c>
    </row>
    <row r="6507" spans="1:2">
      <c r="A6507" s="4">
        <v>6502</v>
      </c>
      <c r="B6507" s="6" t="str">
        <f>"200801005676"</f>
        <v>200801005676</v>
      </c>
    </row>
    <row r="6508" spans="1:2">
      <c r="A6508" s="4">
        <v>6503</v>
      </c>
      <c r="B6508" s="6" t="str">
        <f>"200801005823"</f>
        <v>200801005823</v>
      </c>
    </row>
    <row r="6509" spans="1:2">
      <c r="A6509" s="4">
        <v>6504</v>
      </c>
      <c r="B6509" s="6" t="str">
        <f>"200801005990"</f>
        <v>200801005990</v>
      </c>
    </row>
    <row r="6510" spans="1:2">
      <c r="A6510" s="4">
        <v>6505</v>
      </c>
      <c r="B6510" s="6" t="str">
        <f>"200801006374"</f>
        <v>200801006374</v>
      </c>
    </row>
    <row r="6511" spans="1:2">
      <c r="A6511" s="4">
        <v>6506</v>
      </c>
      <c r="B6511" s="6" t="str">
        <f>"200801006394"</f>
        <v>200801006394</v>
      </c>
    </row>
    <row r="6512" spans="1:2">
      <c r="A6512" s="4">
        <v>6507</v>
      </c>
      <c r="B6512" s="6" t="str">
        <f>"200801006466"</f>
        <v>200801006466</v>
      </c>
    </row>
    <row r="6513" spans="1:2">
      <c r="A6513" s="4">
        <v>6508</v>
      </c>
      <c r="B6513" s="6" t="str">
        <f>"200801006607"</f>
        <v>200801006607</v>
      </c>
    </row>
    <row r="6514" spans="1:2">
      <c r="A6514" s="4">
        <v>6509</v>
      </c>
      <c r="B6514" s="6" t="str">
        <f>"200801006649"</f>
        <v>200801006649</v>
      </c>
    </row>
    <row r="6515" spans="1:2">
      <c r="A6515" s="4">
        <v>6510</v>
      </c>
      <c r="B6515" s="6" t="str">
        <f>"200801006682"</f>
        <v>200801006682</v>
      </c>
    </row>
    <row r="6516" spans="1:2">
      <c r="A6516" s="4">
        <v>6511</v>
      </c>
      <c r="B6516" s="6" t="str">
        <f>"200801006736"</f>
        <v>200801006736</v>
      </c>
    </row>
    <row r="6517" spans="1:2">
      <c r="A6517" s="4">
        <v>6512</v>
      </c>
      <c r="B6517" s="6" t="str">
        <f>"200801006787"</f>
        <v>200801006787</v>
      </c>
    </row>
    <row r="6518" spans="1:2">
      <c r="A6518" s="4">
        <v>6513</v>
      </c>
      <c r="B6518" s="6" t="str">
        <f>"200801007046"</f>
        <v>200801007046</v>
      </c>
    </row>
    <row r="6519" spans="1:2">
      <c r="A6519" s="4">
        <v>6514</v>
      </c>
      <c r="B6519" s="6" t="str">
        <f>"200801007135"</f>
        <v>200801007135</v>
      </c>
    </row>
    <row r="6520" spans="1:2">
      <c r="A6520" s="4">
        <v>6515</v>
      </c>
      <c r="B6520" s="6" t="str">
        <f>"200801007415"</f>
        <v>200801007415</v>
      </c>
    </row>
    <row r="6521" spans="1:2">
      <c r="A6521" s="4">
        <v>6516</v>
      </c>
      <c r="B6521" s="6" t="str">
        <f>"200801010271"</f>
        <v>200801010271</v>
      </c>
    </row>
    <row r="6522" spans="1:2">
      <c r="A6522" s="4">
        <v>6517</v>
      </c>
      <c r="B6522" s="6" t="str">
        <f>"200801010296"</f>
        <v>200801010296</v>
      </c>
    </row>
    <row r="6523" spans="1:2">
      <c r="A6523" s="4">
        <v>6518</v>
      </c>
      <c r="B6523" s="6" t="str">
        <f>"200801010327"</f>
        <v>200801010327</v>
      </c>
    </row>
    <row r="6524" spans="1:2">
      <c r="A6524" s="4">
        <v>6519</v>
      </c>
      <c r="B6524" s="6" t="str">
        <f>"200801010588"</f>
        <v>200801010588</v>
      </c>
    </row>
    <row r="6525" spans="1:2">
      <c r="A6525" s="4">
        <v>6520</v>
      </c>
      <c r="B6525" s="6" t="str">
        <f>"200801010593"</f>
        <v>200801010593</v>
      </c>
    </row>
    <row r="6526" spans="1:2">
      <c r="A6526" s="4">
        <v>6521</v>
      </c>
      <c r="B6526" s="6" t="str">
        <f>"200801010739"</f>
        <v>200801010739</v>
      </c>
    </row>
    <row r="6527" spans="1:2">
      <c r="A6527" s="4">
        <v>6522</v>
      </c>
      <c r="B6527" s="6" t="str">
        <f>"200801010811"</f>
        <v>200801010811</v>
      </c>
    </row>
    <row r="6528" spans="1:2">
      <c r="A6528" s="4">
        <v>6523</v>
      </c>
      <c r="B6528" s="6" t="str">
        <f>"200801010864"</f>
        <v>200801010864</v>
      </c>
    </row>
    <row r="6529" spans="1:2">
      <c r="A6529" s="4">
        <v>6524</v>
      </c>
      <c r="B6529" s="6" t="str">
        <f>"200801010989"</f>
        <v>200801010989</v>
      </c>
    </row>
    <row r="6530" spans="1:2">
      <c r="A6530" s="4">
        <v>6525</v>
      </c>
      <c r="B6530" s="6" t="str">
        <f>"200801011147"</f>
        <v>200801011147</v>
      </c>
    </row>
    <row r="6531" spans="1:2">
      <c r="A6531" s="4">
        <v>6526</v>
      </c>
      <c r="B6531" s="6" t="str">
        <f>"200801011249"</f>
        <v>200801011249</v>
      </c>
    </row>
    <row r="6532" spans="1:2">
      <c r="A6532" s="4">
        <v>6527</v>
      </c>
      <c r="B6532" s="6" t="str">
        <f>"200801011486"</f>
        <v>200801011486</v>
      </c>
    </row>
    <row r="6533" spans="1:2">
      <c r="A6533" s="4">
        <v>6528</v>
      </c>
      <c r="B6533" s="6" t="str">
        <f>"200801011600"</f>
        <v>200801011600</v>
      </c>
    </row>
    <row r="6534" spans="1:2">
      <c r="A6534" s="4">
        <v>6529</v>
      </c>
      <c r="B6534" s="6" t="str">
        <f>"200801011634"</f>
        <v>200801011634</v>
      </c>
    </row>
    <row r="6535" spans="1:2">
      <c r="A6535" s="4">
        <v>6530</v>
      </c>
      <c r="B6535" s="6" t="str">
        <f>"200801011726"</f>
        <v>200801011726</v>
      </c>
    </row>
    <row r="6536" spans="1:2">
      <c r="A6536" s="4">
        <v>6531</v>
      </c>
      <c r="B6536" s="6" t="str">
        <f>"200801011859"</f>
        <v>200801011859</v>
      </c>
    </row>
    <row r="6537" spans="1:2">
      <c r="A6537" s="4">
        <v>6532</v>
      </c>
      <c r="B6537" s="6" t="str">
        <f>"200802000448"</f>
        <v>200802000448</v>
      </c>
    </row>
    <row r="6538" spans="1:2">
      <c r="A6538" s="4">
        <v>6533</v>
      </c>
      <c r="B6538" s="6" t="str">
        <f>"200802000576"</f>
        <v>200802000576</v>
      </c>
    </row>
    <row r="6539" spans="1:2">
      <c r="A6539" s="4">
        <v>6534</v>
      </c>
      <c r="B6539" s="6" t="str">
        <f>"200802000584"</f>
        <v>200802000584</v>
      </c>
    </row>
    <row r="6540" spans="1:2">
      <c r="A6540" s="4">
        <v>6535</v>
      </c>
      <c r="B6540" s="6" t="str">
        <f>"200802000599"</f>
        <v>200802000599</v>
      </c>
    </row>
    <row r="6541" spans="1:2">
      <c r="A6541" s="4">
        <v>6536</v>
      </c>
      <c r="B6541" s="6" t="str">
        <f>"200802000672"</f>
        <v>200802000672</v>
      </c>
    </row>
    <row r="6542" spans="1:2">
      <c r="A6542" s="4">
        <v>6537</v>
      </c>
      <c r="B6542" s="6" t="str">
        <f>"200802000747"</f>
        <v>200802000747</v>
      </c>
    </row>
    <row r="6543" spans="1:2">
      <c r="A6543" s="4">
        <v>6538</v>
      </c>
      <c r="B6543" s="6" t="str">
        <f>"200802001050"</f>
        <v>200802001050</v>
      </c>
    </row>
    <row r="6544" spans="1:2">
      <c r="A6544" s="4">
        <v>6539</v>
      </c>
      <c r="B6544" s="6" t="str">
        <f>"200802001068"</f>
        <v>200802001068</v>
      </c>
    </row>
    <row r="6545" spans="1:2">
      <c r="A6545" s="4">
        <v>6540</v>
      </c>
      <c r="B6545" s="6" t="str">
        <f>"200802001170"</f>
        <v>200802001170</v>
      </c>
    </row>
    <row r="6546" spans="1:2">
      <c r="A6546" s="4">
        <v>6541</v>
      </c>
      <c r="B6546" s="6" t="str">
        <f>"200802001245"</f>
        <v>200802001245</v>
      </c>
    </row>
    <row r="6547" spans="1:2">
      <c r="A6547" s="4">
        <v>6542</v>
      </c>
      <c r="B6547" s="6" t="str">
        <f>"200802001352"</f>
        <v>200802001352</v>
      </c>
    </row>
    <row r="6548" spans="1:2">
      <c r="A6548" s="4">
        <v>6543</v>
      </c>
      <c r="B6548" s="6" t="str">
        <f>"200802001472"</f>
        <v>200802001472</v>
      </c>
    </row>
    <row r="6549" spans="1:2">
      <c r="A6549" s="4">
        <v>6544</v>
      </c>
      <c r="B6549" s="6" t="str">
        <f>"200802001501"</f>
        <v>200802001501</v>
      </c>
    </row>
    <row r="6550" spans="1:2">
      <c r="A6550" s="4">
        <v>6545</v>
      </c>
      <c r="B6550" s="6" t="str">
        <f>"200802001553"</f>
        <v>200802001553</v>
      </c>
    </row>
    <row r="6551" spans="1:2">
      <c r="A6551" s="4">
        <v>6546</v>
      </c>
      <c r="B6551" s="6" t="str">
        <f>"200802001736"</f>
        <v>200802001736</v>
      </c>
    </row>
    <row r="6552" spans="1:2">
      <c r="A6552" s="4">
        <v>6547</v>
      </c>
      <c r="B6552" s="6" t="str">
        <f>"200802001795"</f>
        <v>200802001795</v>
      </c>
    </row>
    <row r="6553" spans="1:2">
      <c r="A6553" s="4">
        <v>6548</v>
      </c>
      <c r="B6553" s="6" t="str">
        <f>"200802002175"</f>
        <v>200802002175</v>
      </c>
    </row>
    <row r="6554" spans="1:2">
      <c r="A6554" s="4">
        <v>6549</v>
      </c>
      <c r="B6554" s="6" t="str">
        <f>"200802002437"</f>
        <v>200802002437</v>
      </c>
    </row>
    <row r="6555" spans="1:2">
      <c r="A6555" s="4">
        <v>6550</v>
      </c>
      <c r="B6555" s="6" t="str">
        <f>"200802002597"</f>
        <v>200802002597</v>
      </c>
    </row>
    <row r="6556" spans="1:2">
      <c r="A6556" s="4">
        <v>6551</v>
      </c>
      <c r="B6556" s="6" t="str">
        <f>"200802002673"</f>
        <v>200802002673</v>
      </c>
    </row>
    <row r="6557" spans="1:2">
      <c r="A6557" s="4">
        <v>6552</v>
      </c>
      <c r="B6557" s="6" t="str">
        <f>"200802003040"</f>
        <v>200802003040</v>
      </c>
    </row>
    <row r="6558" spans="1:2">
      <c r="A6558" s="4">
        <v>6553</v>
      </c>
      <c r="B6558" s="6" t="str">
        <f>"200802003129"</f>
        <v>200802003129</v>
      </c>
    </row>
    <row r="6559" spans="1:2">
      <c r="A6559" s="4">
        <v>6554</v>
      </c>
      <c r="B6559" s="6" t="str">
        <f>"200802003182"</f>
        <v>200802003182</v>
      </c>
    </row>
    <row r="6560" spans="1:2">
      <c r="A6560" s="4">
        <v>6555</v>
      </c>
      <c r="B6560" s="6" t="str">
        <f>"200802003419"</f>
        <v>200802003419</v>
      </c>
    </row>
    <row r="6561" spans="1:2">
      <c r="A6561" s="4">
        <v>6556</v>
      </c>
      <c r="B6561" s="6" t="str">
        <f>"200802003594"</f>
        <v>200802003594</v>
      </c>
    </row>
    <row r="6562" spans="1:2">
      <c r="A6562" s="4">
        <v>6557</v>
      </c>
      <c r="B6562" s="6" t="str">
        <f>"200802003664"</f>
        <v>200802003664</v>
      </c>
    </row>
    <row r="6563" spans="1:2">
      <c r="A6563" s="4">
        <v>6558</v>
      </c>
      <c r="B6563" s="6" t="str">
        <f>"200802004009"</f>
        <v>200802004009</v>
      </c>
    </row>
    <row r="6564" spans="1:2">
      <c r="A6564" s="4">
        <v>6559</v>
      </c>
      <c r="B6564" s="6" t="str">
        <f>"200802004369"</f>
        <v>200802004369</v>
      </c>
    </row>
    <row r="6565" spans="1:2">
      <c r="A6565" s="4">
        <v>6560</v>
      </c>
      <c r="B6565" s="6" t="str">
        <f>"200802004677"</f>
        <v>200802004677</v>
      </c>
    </row>
    <row r="6566" spans="1:2">
      <c r="A6566" s="4">
        <v>6561</v>
      </c>
      <c r="B6566" s="6" t="str">
        <f>"200802004764"</f>
        <v>200802004764</v>
      </c>
    </row>
    <row r="6567" spans="1:2">
      <c r="A6567" s="4">
        <v>6562</v>
      </c>
      <c r="B6567" s="6" t="str">
        <f>"200802005187"</f>
        <v>200802005187</v>
      </c>
    </row>
    <row r="6568" spans="1:2">
      <c r="A6568" s="4">
        <v>6563</v>
      </c>
      <c r="B6568" s="6" t="str">
        <f>"200802005281"</f>
        <v>200802005281</v>
      </c>
    </row>
    <row r="6569" spans="1:2">
      <c r="A6569" s="4">
        <v>6564</v>
      </c>
      <c r="B6569" s="6" t="str">
        <f>"200802005410"</f>
        <v>200802005410</v>
      </c>
    </row>
    <row r="6570" spans="1:2">
      <c r="A6570" s="4">
        <v>6565</v>
      </c>
      <c r="B6570" s="6" t="str">
        <f>"200802005632"</f>
        <v>200802005632</v>
      </c>
    </row>
    <row r="6571" spans="1:2">
      <c r="A6571" s="4">
        <v>6566</v>
      </c>
      <c r="B6571" s="6" t="str">
        <f>"200802005869"</f>
        <v>200802005869</v>
      </c>
    </row>
    <row r="6572" spans="1:2">
      <c r="A6572" s="4">
        <v>6567</v>
      </c>
      <c r="B6572" s="6" t="str">
        <f>"200802006274"</f>
        <v>200802006274</v>
      </c>
    </row>
    <row r="6573" spans="1:2">
      <c r="A6573" s="4">
        <v>6568</v>
      </c>
      <c r="B6573" s="6" t="str">
        <f>"200802006275"</f>
        <v>200802006275</v>
      </c>
    </row>
    <row r="6574" spans="1:2">
      <c r="A6574" s="4">
        <v>6569</v>
      </c>
      <c r="B6574" s="6" t="str">
        <f>"200802006442"</f>
        <v>200802006442</v>
      </c>
    </row>
    <row r="6575" spans="1:2">
      <c r="A6575" s="4">
        <v>6570</v>
      </c>
      <c r="B6575" s="6" t="str">
        <f>"200802007058"</f>
        <v>200802007058</v>
      </c>
    </row>
    <row r="6576" spans="1:2">
      <c r="A6576" s="4">
        <v>6571</v>
      </c>
      <c r="B6576" s="6" t="str">
        <f>"200802007309"</f>
        <v>200802007309</v>
      </c>
    </row>
    <row r="6577" spans="1:2">
      <c r="A6577" s="4">
        <v>6572</v>
      </c>
      <c r="B6577" s="6" t="str">
        <f>"200802007383"</f>
        <v>200802007383</v>
      </c>
    </row>
    <row r="6578" spans="1:2">
      <c r="A6578" s="4">
        <v>6573</v>
      </c>
      <c r="B6578" s="6" t="str">
        <f>"200802007421"</f>
        <v>200802007421</v>
      </c>
    </row>
    <row r="6579" spans="1:2">
      <c r="A6579" s="4">
        <v>6574</v>
      </c>
      <c r="B6579" s="6" t="str">
        <f>"200802007943"</f>
        <v>200802007943</v>
      </c>
    </row>
    <row r="6580" spans="1:2">
      <c r="A6580" s="4">
        <v>6575</v>
      </c>
      <c r="B6580" s="6" t="str">
        <f>"200802007955"</f>
        <v>200802007955</v>
      </c>
    </row>
    <row r="6581" spans="1:2">
      <c r="A6581" s="4">
        <v>6576</v>
      </c>
      <c r="B6581" s="6" t="str">
        <f>"200802008119"</f>
        <v>200802008119</v>
      </c>
    </row>
    <row r="6582" spans="1:2">
      <c r="A6582" s="4">
        <v>6577</v>
      </c>
      <c r="B6582" s="6" t="str">
        <f>"200802008284"</f>
        <v>200802008284</v>
      </c>
    </row>
    <row r="6583" spans="1:2">
      <c r="A6583" s="4">
        <v>6578</v>
      </c>
      <c r="B6583" s="6" t="str">
        <f>"200802008351"</f>
        <v>200802008351</v>
      </c>
    </row>
    <row r="6584" spans="1:2">
      <c r="A6584" s="4">
        <v>6579</v>
      </c>
      <c r="B6584" s="6" t="str">
        <f>"200802008372"</f>
        <v>200802008372</v>
      </c>
    </row>
    <row r="6585" spans="1:2">
      <c r="A6585" s="4">
        <v>6580</v>
      </c>
      <c r="B6585" s="6" t="str">
        <f>"200802008451"</f>
        <v>200802008451</v>
      </c>
    </row>
    <row r="6586" spans="1:2">
      <c r="A6586" s="4">
        <v>6581</v>
      </c>
      <c r="B6586" s="6" t="str">
        <f>"200802008523"</f>
        <v>200802008523</v>
      </c>
    </row>
    <row r="6587" spans="1:2">
      <c r="A6587" s="4">
        <v>6582</v>
      </c>
      <c r="B6587" s="6" t="str">
        <f>"200802008542"</f>
        <v>200802008542</v>
      </c>
    </row>
    <row r="6588" spans="1:2">
      <c r="A6588" s="4">
        <v>6583</v>
      </c>
      <c r="B6588" s="6" t="str">
        <f>"200802008727"</f>
        <v>200802008727</v>
      </c>
    </row>
    <row r="6589" spans="1:2">
      <c r="A6589" s="4">
        <v>6584</v>
      </c>
      <c r="B6589" s="6" t="str">
        <f>"200802008876"</f>
        <v>200802008876</v>
      </c>
    </row>
    <row r="6590" spans="1:2">
      <c r="A6590" s="4">
        <v>6585</v>
      </c>
      <c r="B6590" s="6" t="str">
        <f>"200802009041"</f>
        <v>200802009041</v>
      </c>
    </row>
    <row r="6591" spans="1:2">
      <c r="A6591" s="4">
        <v>6586</v>
      </c>
      <c r="B6591" s="6" t="str">
        <f>"200802009258"</f>
        <v>200802009258</v>
      </c>
    </row>
    <row r="6592" spans="1:2">
      <c r="A6592" s="4">
        <v>6587</v>
      </c>
      <c r="B6592" s="6" t="str">
        <f>"200802009517"</f>
        <v>200802009517</v>
      </c>
    </row>
    <row r="6593" spans="1:2">
      <c r="A6593" s="4">
        <v>6588</v>
      </c>
      <c r="B6593" s="6" t="str">
        <f>"200802009548"</f>
        <v>200802009548</v>
      </c>
    </row>
    <row r="6594" spans="1:2">
      <c r="A6594" s="4">
        <v>6589</v>
      </c>
      <c r="B6594" s="6" t="str">
        <f>"200802009841"</f>
        <v>200802009841</v>
      </c>
    </row>
    <row r="6595" spans="1:2">
      <c r="A6595" s="4">
        <v>6590</v>
      </c>
      <c r="B6595" s="6" t="str">
        <f>"200802010368"</f>
        <v>200802010368</v>
      </c>
    </row>
    <row r="6596" spans="1:2">
      <c r="A6596" s="4">
        <v>6591</v>
      </c>
      <c r="B6596" s="6" t="str">
        <f>"200802010585"</f>
        <v>200802010585</v>
      </c>
    </row>
    <row r="6597" spans="1:2">
      <c r="A6597" s="4">
        <v>6592</v>
      </c>
      <c r="B6597" s="6" t="str">
        <f>"200802011035"</f>
        <v>200802011035</v>
      </c>
    </row>
    <row r="6598" spans="1:2">
      <c r="A6598" s="4">
        <v>6593</v>
      </c>
      <c r="B6598" s="6" t="str">
        <f>"200802011062"</f>
        <v>200802011062</v>
      </c>
    </row>
    <row r="6599" spans="1:2">
      <c r="A6599" s="4">
        <v>6594</v>
      </c>
      <c r="B6599" s="6" t="str">
        <f>"200802011250"</f>
        <v>200802011250</v>
      </c>
    </row>
    <row r="6600" spans="1:2">
      <c r="A6600" s="4">
        <v>6595</v>
      </c>
      <c r="B6600" s="6" t="str">
        <f>"200802011951"</f>
        <v>200802011951</v>
      </c>
    </row>
    <row r="6601" spans="1:2">
      <c r="A6601" s="4">
        <v>6596</v>
      </c>
      <c r="B6601" s="6" t="str">
        <f>"200803000455"</f>
        <v>200803000455</v>
      </c>
    </row>
    <row r="6602" spans="1:2">
      <c r="A6602" s="4">
        <v>6597</v>
      </c>
      <c r="B6602" s="6" t="str">
        <f>"200803000465"</f>
        <v>200803000465</v>
      </c>
    </row>
    <row r="6603" spans="1:2">
      <c r="A6603" s="4">
        <v>6598</v>
      </c>
      <c r="B6603" s="6" t="str">
        <f>"200803000505"</f>
        <v>200803000505</v>
      </c>
    </row>
    <row r="6604" spans="1:2">
      <c r="A6604" s="4">
        <v>6599</v>
      </c>
      <c r="B6604" s="6" t="str">
        <f>"200803000811"</f>
        <v>200803000811</v>
      </c>
    </row>
    <row r="6605" spans="1:2">
      <c r="A6605" s="4">
        <v>6600</v>
      </c>
      <c r="B6605" s="6" t="str">
        <f>"200804000017"</f>
        <v>200804000017</v>
      </c>
    </row>
    <row r="6606" spans="1:2">
      <c r="A6606" s="4">
        <v>6601</v>
      </c>
      <c r="B6606" s="6" t="str">
        <f>"200804000175"</f>
        <v>200804000175</v>
      </c>
    </row>
    <row r="6607" spans="1:2">
      <c r="A6607" s="4">
        <v>6602</v>
      </c>
      <c r="B6607" s="6" t="str">
        <f>"200804000229"</f>
        <v>200804000229</v>
      </c>
    </row>
    <row r="6608" spans="1:2">
      <c r="A6608" s="4">
        <v>6603</v>
      </c>
      <c r="B6608" s="6" t="str">
        <f>"200804000453"</f>
        <v>200804000453</v>
      </c>
    </row>
    <row r="6609" spans="1:2">
      <c r="A6609" s="4">
        <v>6604</v>
      </c>
      <c r="B6609" s="6" t="str">
        <f>"200804000627"</f>
        <v>200804000627</v>
      </c>
    </row>
    <row r="6610" spans="1:2">
      <c r="A6610" s="4">
        <v>6605</v>
      </c>
      <c r="B6610" s="6" t="str">
        <f>"200804000628"</f>
        <v>200804000628</v>
      </c>
    </row>
    <row r="6611" spans="1:2">
      <c r="A6611" s="4">
        <v>6606</v>
      </c>
      <c r="B6611" s="6" t="str">
        <f>"200804000741"</f>
        <v>200804000741</v>
      </c>
    </row>
    <row r="6612" spans="1:2">
      <c r="A6612" s="4">
        <v>6607</v>
      </c>
      <c r="B6612" s="6" t="str">
        <f>"200804000912"</f>
        <v>200804000912</v>
      </c>
    </row>
    <row r="6613" spans="1:2">
      <c r="A6613" s="4">
        <v>6608</v>
      </c>
      <c r="B6613" s="6" t="str">
        <f>"200805000056"</f>
        <v>200805000056</v>
      </c>
    </row>
    <row r="6614" spans="1:2">
      <c r="A6614" s="4">
        <v>6609</v>
      </c>
      <c r="B6614" s="6" t="str">
        <f>"200805000303"</f>
        <v>200805000303</v>
      </c>
    </row>
    <row r="6615" spans="1:2">
      <c r="A6615" s="4">
        <v>6610</v>
      </c>
      <c r="B6615" s="6" t="str">
        <f>"200805000349"</f>
        <v>200805000349</v>
      </c>
    </row>
    <row r="6616" spans="1:2">
      <c r="A6616" s="4">
        <v>6611</v>
      </c>
      <c r="B6616" s="6" t="str">
        <f>"200805000492"</f>
        <v>200805000492</v>
      </c>
    </row>
    <row r="6617" spans="1:2">
      <c r="A6617" s="4">
        <v>6612</v>
      </c>
      <c r="B6617" s="6" t="str">
        <f>"200805000508"</f>
        <v>200805000508</v>
      </c>
    </row>
    <row r="6618" spans="1:2">
      <c r="A6618" s="4">
        <v>6613</v>
      </c>
      <c r="B6618" s="6" t="str">
        <f>"200805000697"</f>
        <v>200805000697</v>
      </c>
    </row>
    <row r="6619" spans="1:2">
      <c r="A6619" s="4">
        <v>6614</v>
      </c>
      <c r="B6619" s="6" t="str">
        <f>"200805000741"</f>
        <v>200805000741</v>
      </c>
    </row>
    <row r="6620" spans="1:2">
      <c r="A6620" s="4">
        <v>6615</v>
      </c>
      <c r="B6620" s="6" t="str">
        <f>"200805000833"</f>
        <v>200805000833</v>
      </c>
    </row>
    <row r="6621" spans="1:2">
      <c r="A6621" s="4">
        <v>6616</v>
      </c>
      <c r="B6621" s="6" t="str">
        <f>"200805000875"</f>
        <v>200805000875</v>
      </c>
    </row>
    <row r="6622" spans="1:2">
      <c r="A6622" s="4">
        <v>6617</v>
      </c>
      <c r="B6622" s="6" t="str">
        <f>"200805000894"</f>
        <v>200805000894</v>
      </c>
    </row>
    <row r="6623" spans="1:2">
      <c r="A6623" s="4">
        <v>6618</v>
      </c>
      <c r="B6623" s="6" t="str">
        <f>"200805000946"</f>
        <v>200805000946</v>
      </c>
    </row>
    <row r="6624" spans="1:2">
      <c r="A6624" s="4">
        <v>6619</v>
      </c>
      <c r="B6624" s="6" t="str">
        <f>"200805001071"</f>
        <v>200805001071</v>
      </c>
    </row>
    <row r="6625" spans="1:2">
      <c r="A6625" s="4">
        <v>6620</v>
      </c>
      <c r="B6625" s="6" t="str">
        <f>"200805001122"</f>
        <v>200805001122</v>
      </c>
    </row>
    <row r="6626" spans="1:2">
      <c r="A6626" s="4">
        <v>6621</v>
      </c>
      <c r="B6626" s="6" t="str">
        <f>"200805001345"</f>
        <v>200805001345</v>
      </c>
    </row>
    <row r="6627" spans="1:2">
      <c r="A6627" s="4">
        <v>6622</v>
      </c>
      <c r="B6627" s="6" t="str">
        <f>"200806000136"</f>
        <v>200806000136</v>
      </c>
    </row>
    <row r="6628" spans="1:2">
      <c r="A6628" s="4">
        <v>6623</v>
      </c>
      <c r="B6628" s="6" t="str">
        <f>"200806000393"</f>
        <v>200806000393</v>
      </c>
    </row>
    <row r="6629" spans="1:2">
      <c r="A6629" s="4">
        <v>6624</v>
      </c>
      <c r="B6629" s="6" t="str">
        <f>"200806000698"</f>
        <v>200806000698</v>
      </c>
    </row>
    <row r="6630" spans="1:2">
      <c r="A6630" s="4">
        <v>6625</v>
      </c>
      <c r="B6630" s="6" t="str">
        <f>"200806000775"</f>
        <v>200806000775</v>
      </c>
    </row>
    <row r="6631" spans="1:2">
      <c r="A6631" s="4">
        <v>6626</v>
      </c>
      <c r="B6631" s="6" t="str">
        <f>"200807000055"</f>
        <v>200807000055</v>
      </c>
    </row>
    <row r="6632" spans="1:2">
      <c r="A6632" s="4">
        <v>6627</v>
      </c>
      <c r="B6632" s="6" t="str">
        <f>"200807000106"</f>
        <v>200807000106</v>
      </c>
    </row>
    <row r="6633" spans="1:2">
      <c r="A6633" s="4">
        <v>6628</v>
      </c>
      <c r="B6633" s="6" t="str">
        <f>"200807000170"</f>
        <v>200807000170</v>
      </c>
    </row>
    <row r="6634" spans="1:2">
      <c r="A6634" s="4">
        <v>6629</v>
      </c>
      <c r="B6634" s="6" t="str">
        <f>"200807000370"</f>
        <v>200807000370</v>
      </c>
    </row>
    <row r="6635" spans="1:2">
      <c r="A6635" s="4">
        <v>6630</v>
      </c>
      <c r="B6635" s="6" t="str">
        <f>"200807000385"</f>
        <v>200807000385</v>
      </c>
    </row>
    <row r="6636" spans="1:2">
      <c r="A6636" s="4">
        <v>6631</v>
      </c>
      <c r="B6636" s="6" t="str">
        <f>"200807000430"</f>
        <v>200807000430</v>
      </c>
    </row>
    <row r="6637" spans="1:2">
      <c r="A6637" s="4">
        <v>6632</v>
      </c>
      <c r="B6637" s="6" t="str">
        <f>"200807000525"</f>
        <v>200807000525</v>
      </c>
    </row>
    <row r="6638" spans="1:2">
      <c r="A6638" s="4">
        <v>6633</v>
      </c>
      <c r="B6638" s="6" t="str">
        <f>"200807000651"</f>
        <v>200807000651</v>
      </c>
    </row>
    <row r="6639" spans="1:2">
      <c r="A6639" s="4">
        <v>6634</v>
      </c>
      <c r="B6639" s="6" t="str">
        <f>"200807000720"</f>
        <v>200807000720</v>
      </c>
    </row>
    <row r="6640" spans="1:2">
      <c r="A6640" s="4">
        <v>6635</v>
      </c>
      <c r="B6640" s="6" t="str">
        <f>"200807000779"</f>
        <v>200807000779</v>
      </c>
    </row>
    <row r="6641" spans="1:2">
      <c r="A6641" s="4">
        <v>6636</v>
      </c>
      <c r="B6641" s="6" t="str">
        <f>"200807000847"</f>
        <v>200807000847</v>
      </c>
    </row>
    <row r="6642" spans="1:2">
      <c r="A6642" s="4">
        <v>6637</v>
      </c>
      <c r="B6642" s="6" t="str">
        <f>"200807000928"</f>
        <v>200807000928</v>
      </c>
    </row>
    <row r="6643" spans="1:2">
      <c r="A6643" s="4">
        <v>6638</v>
      </c>
      <c r="B6643" s="6" t="str">
        <f>"200808000107"</f>
        <v>200808000107</v>
      </c>
    </row>
    <row r="6644" spans="1:2">
      <c r="A6644" s="4">
        <v>6639</v>
      </c>
      <c r="B6644" s="6" t="str">
        <f>"200808000148"</f>
        <v>200808000148</v>
      </c>
    </row>
    <row r="6645" spans="1:2">
      <c r="A6645" s="4">
        <v>6640</v>
      </c>
      <c r="B6645" s="6" t="str">
        <f>"200808000602"</f>
        <v>200808000602</v>
      </c>
    </row>
    <row r="6646" spans="1:2">
      <c r="A6646" s="4">
        <v>6641</v>
      </c>
      <c r="B6646" s="6" t="str">
        <f>"200808000733"</f>
        <v>200808000733</v>
      </c>
    </row>
    <row r="6647" spans="1:2">
      <c r="A6647" s="4">
        <v>6642</v>
      </c>
      <c r="B6647" s="6" t="str">
        <f>"200808000782"</f>
        <v>200808000782</v>
      </c>
    </row>
    <row r="6648" spans="1:2">
      <c r="A6648" s="4">
        <v>6643</v>
      </c>
      <c r="B6648" s="6" t="str">
        <f>"200809000588"</f>
        <v>200809000588</v>
      </c>
    </row>
    <row r="6649" spans="1:2">
      <c r="A6649" s="4">
        <v>6644</v>
      </c>
      <c r="B6649" s="6" t="str">
        <f>"200809000745"</f>
        <v>200809000745</v>
      </c>
    </row>
    <row r="6650" spans="1:2">
      <c r="A6650" s="4">
        <v>6645</v>
      </c>
      <c r="B6650" s="6" t="str">
        <f>"200809000966"</f>
        <v>200809000966</v>
      </c>
    </row>
    <row r="6651" spans="1:2">
      <c r="A6651" s="4">
        <v>6646</v>
      </c>
      <c r="B6651" s="6" t="str">
        <f>"200809001194"</f>
        <v>200809001194</v>
      </c>
    </row>
    <row r="6652" spans="1:2">
      <c r="A6652" s="4">
        <v>6647</v>
      </c>
      <c r="B6652" s="6" t="str">
        <f>"200810000111"</f>
        <v>200810000111</v>
      </c>
    </row>
    <row r="6653" spans="1:2">
      <c r="A6653" s="4">
        <v>6648</v>
      </c>
      <c r="B6653" s="6" t="str">
        <f>"200810000411"</f>
        <v>200810000411</v>
      </c>
    </row>
    <row r="6654" spans="1:2">
      <c r="A6654" s="4">
        <v>6649</v>
      </c>
      <c r="B6654" s="6" t="str">
        <f>"200810000467"</f>
        <v>200810000467</v>
      </c>
    </row>
    <row r="6655" spans="1:2">
      <c r="A6655" s="4">
        <v>6650</v>
      </c>
      <c r="B6655" s="6" t="str">
        <f>"200810000768"</f>
        <v>200810000768</v>
      </c>
    </row>
    <row r="6656" spans="1:2">
      <c r="A6656" s="4">
        <v>6651</v>
      </c>
      <c r="B6656" s="6" t="str">
        <f>"200811000050"</f>
        <v>200811000050</v>
      </c>
    </row>
    <row r="6657" spans="1:2">
      <c r="A6657" s="4">
        <v>6652</v>
      </c>
      <c r="B6657" s="6" t="str">
        <f>"200811000115"</f>
        <v>200811000115</v>
      </c>
    </row>
    <row r="6658" spans="1:2">
      <c r="A6658" s="4">
        <v>6653</v>
      </c>
      <c r="B6658" s="6" t="str">
        <f>"200811000202"</f>
        <v>200811000202</v>
      </c>
    </row>
    <row r="6659" spans="1:2">
      <c r="A6659" s="4">
        <v>6654</v>
      </c>
      <c r="B6659" s="6" t="str">
        <f>"200811000248"</f>
        <v>200811000248</v>
      </c>
    </row>
    <row r="6660" spans="1:2">
      <c r="A6660" s="4">
        <v>6655</v>
      </c>
      <c r="B6660" s="6" t="str">
        <f>"200811000288"</f>
        <v>200811000288</v>
      </c>
    </row>
    <row r="6661" spans="1:2">
      <c r="A6661" s="4">
        <v>6656</v>
      </c>
      <c r="B6661" s="6" t="str">
        <f>"200811000295"</f>
        <v>200811000295</v>
      </c>
    </row>
    <row r="6662" spans="1:2">
      <c r="A6662" s="4">
        <v>6657</v>
      </c>
      <c r="B6662" s="6" t="str">
        <f>"200811000392"</f>
        <v>200811000392</v>
      </c>
    </row>
    <row r="6663" spans="1:2">
      <c r="A6663" s="4">
        <v>6658</v>
      </c>
      <c r="B6663" s="6" t="str">
        <f>"200811000541"</f>
        <v>200811000541</v>
      </c>
    </row>
    <row r="6664" spans="1:2">
      <c r="A6664" s="4">
        <v>6659</v>
      </c>
      <c r="B6664" s="6" t="str">
        <f>"200811000637"</f>
        <v>200811000637</v>
      </c>
    </row>
    <row r="6665" spans="1:2">
      <c r="A6665" s="4">
        <v>6660</v>
      </c>
      <c r="B6665" s="6" t="str">
        <f>"200811001014"</f>
        <v>200811001014</v>
      </c>
    </row>
    <row r="6666" spans="1:2">
      <c r="A6666" s="4">
        <v>6661</v>
      </c>
      <c r="B6666" s="6" t="str">
        <f>"200811001199"</f>
        <v>200811001199</v>
      </c>
    </row>
    <row r="6667" spans="1:2">
      <c r="A6667" s="4">
        <v>6662</v>
      </c>
      <c r="B6667" s="6" t="str">
        <f>"200811001268"</f>
        <v>200811001268</v>
      </c>
    </row>
    <row r="6668" spans="1:2">
      <c r="A6668" s="4">
        <v>6663</v>
      </c>
      <c r="B6668" s="6" t="str">
        <f>"200811001333"</f>
        <v>200811001333</v>
      </c>
    </row>
    <row r="6669" spans="1:2">
      <c r="A6669" s="4">
        <v>6664</v>
      </c>
      <c r="B6669" s="6" t="str">
        <f>"200811001395"</f>
        <v>200811001395</v>
      </c>
    </row>
    <row r="6670" spans="1:2">
      <c r="A6670" s="4">
        <v>6665</v>
      </c>
      <c r="B6670" s="6" t="str">
        <f>"200811001545"</f>
        <v>200811001545</v>
      </c>
    </row>
    <row r="6671" spans="1:2">
      <c r="A6671" s="4">
        <v>6666</v>
      </c>
      <c r="B6671" s="6" t="str">
        <f>"200811001787"</f>
        <v>200811001787</v>
      </c>
    </row>
    <row r="6672" spans="1:2">
      <c r="A6672" s="4">
        <v>6667</v>
      </c>
      <c r="B6672" s="6" t="str">
        <f>"200812000139"</f>
        <v>200812000139</v>
      </c>
    </row>
    <row r="6673" spans="1:2">
      <c r="A6673" s="4">
        <v>6668</v>
      </c>
      <c r="B6673" s="6" t="str">
        <f>"200812000148"</f>
        <v>200812000148</v>
      </c>
    </row>
    <row r="6674" spans="1:2">
      <c r="A6674" s="4">
        <v>6669</v>
      </c>
      <c r="B6674" s="6" t="str">
        <f>"200812000476"</f>
        <v>200812000476</v>
      </c>
    </row>
    <row r="6675" spans="1:2">
      <c r="A6675" s="4">
        <v>6670</v>
      </c>
      <c r="B6675" s="6" t="str">
        <f>"200812000898"</f>
        <v>200812000898</v>
      </c>
    </row>
    <row r="6676" spans="1:2">
      <c r="A6676" s="4">
        <v>6671</v>
      </c>
      <c r="B6676" s="6" t="str">
        <f>"200901000119"</f>
        <v>200901000119</v>
      </c>
    </row>
    <row r="6677" spans="1:2">
      <c r="A6677" s="4">
        <v>6672</v>
      </c>
      <c r="B6677" s="6" t="str">
        <f>"200901000170"</f>
        <v>200901000170</v>
      </c>
    </row>
    <row r="6678" spans="1:2">
      <c r="A6678" s="4">
        <v>6673</v>
      </c>
      <c r="B6678" s="6" t="str">
        <f>"200901000194"</f>
        <v>200901000194</v>
      </c>
    </row>
    <row r="6679" spans="1:2">
      <c r="A6679" s="4">
        <v>6674</v>
      </c>
      <c r="B6679" s="6" t="str">
        <f>"200901000241"</f>
        <v>200901000241</v>
      </c>
    </row>
    <row r="6680" spans="1:2">
      <c r="A6680" s="4">
        <v>6675</v>
      </c>
      <c r="B6680" s="6" t="str">
        <f>"200901000320"</f>
        <v>200901000320</v>
      </c>
    </row>
    <row r="6681" spans="1:2">
      <c r="A6681" s="4">
        <v>6676</v>
      </c>
      <c r="B6681" s="6" t="str">
        <f>"200901000389"</f>
        <v>200901000389</v>
      </c>
    </row>
    <row r="6682" spans="1:2">
      <c r="A6682" s="4">
        <v>6677</v>
      </c>
      <c r="B6682" s="6" t="str">
        <f>"200901000488"</f>
        <v>200901000488</v>
      </c>
    </row>
    <row r="6683" spans="1:2">
      <c r="A6683" s="4">
        <v>6678</v>
      </c>
      <c r="B6683" s="6" t="str">
        <f>"200901000619"</f>
        <v>200901000619</v>
      </c>
    </row>
    <row r="6684" spans="1:2">
      <c r="A6684" s="4">
        <v>6679</v>
      </c>
      <c r="B6684" s="6" t="str">
        <f>"200901000857"</f>
        <v>200901000857</v>
      </c>
    </row>
    <row r="6685" spans="1:2">
      <c r="A6685" s="4">
        <v>6680</v>
      </c>
      <c r="B6685" s="6" t="str">
        <f>"200901000945"</f>
        <v>200901000945</v>
      </c>
    </row>
    <row r="6686" spans="1:2">
      <c r="A6686" s="4">
        <v>6681</v>
      </c>
      <c r="B6686" s="6" t="str">
        <f>"200901000981"</f>
        <v>200901000981</v>
      </c>
    </row>
    <row r="6687" spans="1:2">
      <c r="A6687" s="4">
        <v>6682</v>
      </c>
      <c r="B6687" s="6" t="str">
        <f>"200901001060"</f>
        <v>200901001060</v>
      </c>
    </row>
    <row r="6688" spans="1:2">
      <c r="A6688" s="4">
        <v>6683</v>
      </c>
      <c r="B6688" s="6" t="str">
        <f>"200902000070"</f>
        <v>200902000070</v>
      </c>
    </row>
    <row r="6689" spans="1:2">
      <c r="A6689" s="4">
        <v>6684</v>
      </c>
      <c r="B6689" s="6" t="str">
        <f>"200902000126"</f>
        <v>200902000126</v>
      </c>
    </row>
    <row r="6690" spans="1:2">
      <c r="A6690" s="4">
        <v>6685</v>
      </c>
      <c r="B6690" s="6" t="str">
        <f>"200902000322"</f>
        <v>200902000322</v>
      </c>
    </row>
    <row r="6691" spans="1:2">
      <c r="A6691" s="4">
        <v>6686</v>
      </c>
      <c r="B6691" s="6" t="str">
        <f>"200902000363"</f>
        <v>200902000363</v>
      </c>
    </row>
    <row r="6692" spans="1:2">
      <c r="A6692" s="4">
        <v>6687</v>
      </c>
      <c r="B6692" s="6" t="str">
        <f>"200902000503"</f>
        <v>200902000503</v>
      </c>
    </row>
    <row r="6693" spans="1:2">
      <c r="A6693" s="4">
        <v>6688</v>
      </c>
      <c r="B6693" s="6" t="str">
        <f>"200902000529"</f>
        <v>200902000529</v>
      </c>
    </row>
    <row r="6694" spans="1:2">
      <c r="A6694" s="4">
        <v>6689</v>
      </c>
      <c r="B6694" s="6" t="str">
        <f>"200902000710"</f>
        <v>200902000710</v>
      </c>
    </row>
    <row r="6695" spans="1:2">
      <c r="A6695" s="4">
        <v>6690</v>
      </c>
      <c r="B6695" s="6" t="str">
        <f>"200902000719"</f>
        <v>200902000719</v>
      </c>
    </row>
    <row r="6696" spans="1:2">
      <c r="A6696" s="4">
        <v>6691</v>
      </c>
      <c r="B6696" s="6" t="str">
        <f>"200902000745"</f>
        <v>200902000745</v>
      </c>
    </row>
    <row r="6697" spans="1:2">
      <c r="A6697" s="4">
        <v>6692</v>
      </c>
      <c r="B6697" s="6" t="str">
        <f>"200903000130"</f>
        <v>200903000130</v>
      </c>
    </row>
    <row r="6698" spans="1:2">
      <c r="A6698" s="4">
        <v>6693</v>
      </c>
      <c r="B6698" s="6" t="str">
        <f>"200903000152"</f>
        <v>200903000152</v>
      </c>
    </row>
    <row r="6699" spans="1:2">
      <c r="A6699" s="4">
        <v>6694</v>
      </c>
      <c r="B6699" s="6" t="str">
        <f>"200903000401"</f>
        <v>200903000401</v>
      </c>
    </row>
    <row r="6700" spans="1:2">
      <c r="A6700" s="4">
        <v>6695</v>
      </c>
      <c r="B6700" s="6" t="str">
        <f>"200903000626"</f>
        <v>200903000626</v>
      </c>
    </row>
    <row r="6701" spans="1:2">
      <c r="A6701" s="4">
        <v>6696</v>
      </c>
      <c r="B6701" s="6" t="str">
        <f>"200903000635"</f>
        <v>200903000635</v>
      </c>
    </row>
    <row r="6702" spans="1:2">
      <c r="A6702" s="4">
        <v>6697</v>
      </c>
      <c r="B6702" s="6" t="str">
        <f>"200903000637"</f>
        <v>200903000637</v>
      </c>
    </row>
    <row r="6703" spans="1:2">
      <c r="A6703" s="4">
        <v>6698</v>
      </c>
      <c r="B6703" s="6" t="str">
        <f>"200903000823"</f>
        <v>200903000823</v>
      </c>
    </row>
    <row r="6704" spans="1:2">
      <c r="A6704" s="4">
        <v>6699</v>
      </c>
      <c r="B6704" s="6" t="str">
        <f>"200904000036"</f>
        <v>200904000036</v>
      </c>
    </row>
    <row r="6705" spans="1:2">
      <c r="A6705" s="4">
        <v>6700</v>
      </c>
      <c r="B6705" s="6" t="str">
        <f>"200904000235"</f>
        <v>200904000235</v>
      </c>
    </row>
    <row r="6706" spans="1:2">
      <c r="A6706" s="4">
        <v>6701</v>
      </c>
      <c r="B6706" s="6" t="str">
        <f>"200904000403"</f>
        <v>200904000403</v>
      </c>
    </row>
    <row r="6707" spans="1:2">
      <c r="A6707" s="4">
        <v>6702</v>
      </c>
      <c r="B6707" s="6" t="str">
        <f>"200904000515"</f>
        <v>200904000515</v>
      </c>
    </row>
    <row r="6708" spans="1:2">
      <c r="A6708" s="4">
        <v>6703</v>
      </c>
      <c r="B6708" s="6" t="str">
        <f>"200905000258"</f>
        <v>200905000258</v>
      </c>
    </row>
    <row r="6709" spans="1:2">
      <c r="A6709" s="4">
        <v>6704</v>
      </c>
      <c r="B6709" s="6" t="str">
        <f>"200905000491"</f>
        <v>200905000491</v>
      </c>
    </row>
    <row r="6710" spans="1:2">
      <c r="A6710" s="4">
        <v>6705</v>
      </c>
      <c r="B6710" s="6" t="str">
        <f>"200906000180"</f>
        <v>200906000180</v>
      </c>
    </row>
    <row r="6711" spans="1:2">
      <c r="A6711" s="4">
        <v>6706</v>
      </c>
      <c r="B6711" s="6" t="str">
        <f>"200906000268"</f>
        <v>200906000268</v>
      </c>
    </row>
    <row r="6712" spans="1:2">
      <c r="A6712" s="4">
        <v>6707</v>
      </c>
      <c r="B6712" s="6" t="str">
        <f>"200906000411"</f>
        <v>200906000411</v>
      </c>
    </row>
    <row r="6713" spans="1:2">
      <c r="A6713" s="4">
        <v>6708</v>
      </c>
      <c r="B6713" s="6" t="str">
        <f>"200906000473"</f>
        <v>200906000473</v>
      </c>
    </row>
    <row r="6714" spans="1:2">
      <c r="A6714" s="4">
        <v>6709</v>
      </c>
      <c r="B6714" s="6" t="str">
        <f>"200906000492"</f>
        <v>200906000492</v>
      </c>
    </row>
    <row r="6715" spans="1:2">
      <c r="A6715" s="4">
        <v>6710</v>
      </c>
      <c r="B6715" s="6" t="str">
        <f>"200907000198"</f>
        <v>200907000198</v>
      </c>
    </row>
    <row r="6716" spans="1:2">
      <c r="A6716" s="4">
        <v>6711</v>
      </c>
      <c r="B6716" s="6" t="str">
        <f>"200907000326"</f>
        <v>200907000326</v>
      </c>
    </row>
    <row r="6717" spans="1:2">
      <c r="A6717" s="4">
        <v>6712</v>
      </c>
      <c r="B6717" s="6" t="str">
        <f>"200907000382"</f>
        <v>200907000382</v>
      </c>
    </row>
    <row r="6718" spans="1:2">
      <c r="A6718" s="4">
        <v>6713</v>
      </c>
      <c r="B6718" s="6" t="str">
        <f>"200907000518"</f>
        <v>200907000518</v>
      </c>
    </row>
    <row r="6719" spans="1:2">
      <c r="A6719" s="4">
        <v>6714</v>
      </c>
      <c r="B6719" s="6" t="str">
        <f>"200908000159"</f>
        <v>200908000159</v>
      </c>
    </row>
    <row r="6720" spans="1:2">
      <c r="A6720" s="4">
        <v>6715</v>
      </c>
      <c r="B6720" s="6" t="str">
        <f>"200908000252"</f>
        <v>200908000252</v>
      </c>
    </row>
    <row r="6721" spans="1:2">
      <c r="A6721" s="4">
        <v>6716</v>
      </c>
      <c r="B6721" s="6" t="str">
        <f>"200908000278"</f>
        <v>200908000278</v>
      </c>
    </row>
    <row r="6722" spans="1:2">
      <c r="A6722" s="4">
        <v>6717</v>
      </c>
      <c r="B6722" s="6" t="str">
        <f>"200908000408"</f>
        <v>200908000408</v>
      </c>
    </row>
    <row r="6723" spans="1:2">
      <c r="A6723" s="4">
        <v>6718</v>
      </c>
      <c r="B6723" s="6" t="str">
        <f>"200908000447"</f>
        <v>200908000447</v>
      </c>
    </row>
    <row r="6724" spans="1:2">
      <c r="A6724" s="4">
        <v>6719</v>
      </c>
      <c r="B6724" s="6" t="str">
        <f>"200909000059"</f>
        <v>200909000059</v>
      </c>
    </row>
    <row r="6725" spans="1:2">
      <c r="A6725" s="4">
        <v>6720</v>
      </c>
      <c r="B6725" s="6" t="str">
        <f>"200909000092"</f>
        <v>200909000092</v>
      </c>
    </row>
    <row r="6726" spans="1:2">
      <c r="A6726" s="4">
        <v>6721</v>
      </c>
      <c r="B6726" s="6" t="str">
        <f>"200909000125"</f>
        <v>200909000125</v>
      </c>
    </row>
    <row r="6727" spans="1:2">
      <c r="A6727" s="4">
        <v>6722</v>
      </c>
      <c r="B6727" s="6" t="str">
        <f>"200910000018"</f>
        <v>200910000018</v>
      </c>
    </row>
    <row r="6728" spans="1:2">
      <c r="A6728" s="4">
        <v>6723</v>
      </c>
      <c r="B6728" s="6" t="str">
        <f>"200910000134"</f>
        <v>200910000134</v>
      </c>
    </row>
    <row r="6729" spans="1:2">
      <c r="A6729" s="4">
        <v>6724</v>
      </c>
      <c r="B6729" s="6" t="str">
        <f>"200910000221"</f>
        <v>200910000221</v>
      </c>
    </row>
    <row r="6730" spans="1:2">
      <c r="A6730" s="4">
        <v>6725</v>
      </c>
      <c r="B6730" s="6" t="str">
        <f>"200910000473"</f>
        <v>200910000473</v>
      </c>
    </row>
    <row r="6731" spans="1:2">
      <c r="A6731" s="4">
        <v>6726</v>
      </c>
      <c r="B6731" s="6" t="str">
        <f>"200910000647"</f>
        <v>200910000647</v>
      </c>
    </row>
    <row r="6732" spans="1:2">
      <c r="A6732" s="4">
        <v>6727</v>
      </c>
      <c r="B6732" s="6" t="str">
        <f>"200910000849"</f>
        <v>200910000849</v>
      </c>
    </row>
    <row r="6733" spans="1:2">
      <c r="A6733" s="4">
        <v>6728</v>
      </c>
      <c r="B6733" s="6" t="str">
        <f>"200910000872"</f>
        <v>200910000872</v>
      </c>
    </row>
    <row r="6734" spans="1:2">
      <c r="A6734" s="4">
        <v>6729</v>
      </c>
      <c r="B6734" s="6" t="str">
        <f>"200910000882"</f>
        <v>200910000882</v>
      </c>
    </row>
    <row r="6735" spans="1:2">
      <c r="A6735" s="4">
        <v>6730</v>
      </c>
      <c r="B6735" s="6" t="str">
        <f>"200911000326"</f>
        <v>200911000326</v>
      </c>
    </row>
    <row r="6736" spans="1:2">
      <c r="A6736" s="4">
        <v>6731</v>
      </c>
      <c r="B6736" s="6" t="str">
        <f>"200911000570"</f>
        <v>200911000570</v>
      </c>
    </row>
    <row r="6737" spans="1:2">
      <c r="A6737" s="4">
        <v>6732</v>
      </c>
      <c r="B6737" s="6" t="str">
        <f>"200911000600"</f>
        <v>200911000600</v>
      </c>
    </row>
    <row r="6738" spans="1:2">
      <c r="A6738" s="4">
        <v>6733</v>
      </c>
      <c r="B6738" s="6" t="str">
        <f>"200912000009"</f>
        <v>200912000009</v>
      </c>
    </row>
    <row r="6739" spans="1:2">
      <c r="A6739" s="4">
        <v>6734</v>
      </c>
      <c r="B6739" s="6" t="str">
        <f>"200912000112"</f>
        <v>200912000112</v>
      </c>
    </row>
    <row r="6740" spans="1:2">
      <c r="A6740" s="4">
        <v>6735</v>
      </c>
      <c r="B6740" s="6" t="str">
        <f>"201001000074"</f>
        <v>201001000074</v>
      </c>
    </row>
    <row r="6741" spans="1:2">
      <c r="A6741" s="4">
        <v>6736</v>
      </c>
      <c r="B6741" s="6" t="str">
        <f>"201001000347"</f>
        <v>201001000347</v>
      </c>
    </row>
    <row r="6742" spans="1:2">
      <c r="A6742" s="4">
        <v>6737</v>
      </c>
      <c r="B6742" s="6" t="str">
        <f>"201001000391"</f>
        <v>201001000391</v>
      </c>
    </row>
    <row r="6743" spans="1:2">
      <c r="A6743" s="4">
        <v>6738</v>
      </c>
      <c r="B6743" s="6" t="str">
        <f>"201001000472"</f>
        <v>201001000472</v>
      </c>
    </row>
    <row r="6744" spans="1:2">
      <c r="A6744" s="4">
        <v>6739</v>
      </c>
      <c r="B6744" s="6" t="str">
        <f>"201001000496"</f>
        <v>201001000496</v>
      </c>
    </row>
    <row r="6745" spans="1:2">
      <c r="A6745" s="4">
        <v>6740</v>
      </c>
      <c r="B6745" s="6" t="str">
        <f>"201002000144"</f>
        <v>201002000144</v>
      </c>
    </row>
    <row r="6746" spans="1:2">
      <c r="A6746" s="4">
        <v>6741</v>
      </c>
      <c r="B6746" s="6" t="str">
        <f>"201002000334"</f>
        <v>201002000334</v>
      </c>
    </row>
    <row r="6747" spans="1:2">
      <c r="A6747" s="4">
        <v>6742</v>
      </c>
      <c r="B6747" s="6" t="str">
        <f>"201003000146"</f>
        <v>201003000146</v>
      </c>
    </row>
    <row r="6748" spans="1:2">
      <c r="A6748" s="4">
        <v>6743</v>
      </c>
      <c r="B6748" s="6" t="str">
        <f>"201003000156"</f>
        <v>201003000156</v>
      </c>
    </row>
    <row r="6749" spans="1:2">
      <c r="A6749" s="4">
        <v>6744</v>
      </c>
      <c r="B6749" s="6" t="str">
        <f>"201003000191"</f>
        <v>201003000191</v>
      </c>
    </row>
    <row r="6750" spans="1:2">
      <c r="A6750" s="4">
        <v>6745</v>
      </c>
      <c r="B6750" s="6" t="str">
        <f>"201003000219"</f>
        <v>201003000219</v>
      </c>
    </row>
    <row r="6751" spans="1:2">
      <c r="A6751" s="4">
        <v>6746</v>
      </c>
      <c r="B6751" s="6" t="str">
        <f>"201003000232"</f>
        <v>201003000232</v>
      </c>
    </row>
    <row r="6752" spans="1:2">
      <c r="A6752" s="4">
        <v>6747</v>
      </c>
      <c r="B6752" s="6" t="str">
        <f>"201005000033"</f>
        <v>201005000033</v>
      </c>
    </row>
    <row r="6753" spans="1:2">
      <c r="A6753" s="4">
        <v>6748</v>
      </c>
      <c r="B6753" s="6" t="str">
        <f>"201005000170"</f>
        <v>201005000170</v>
      </c>
    </row>
    <row r="6754" spans="1:2">
      <c r="A6754" s="4">
        <v>6749</v>
      </c>
      <c r="B6754" s="6" t="str">
        <f>"201006000026"</f>
        <v>201006000026</v>
      </c>
    </row>
    <row r="6755" spans="1:2">
      <c r="A6755" s="4">
        <v>6750</v>
      </c>
      <c r="B6755" s="6" t="str">
        <f>"201006000050"</f>
        <v>201006000050</v>
      </c>
    </row>
    <row r="6756" spans="1:2">
      <c r="A6756" s="4">
        <v>6751</v>
      </c>
      <c r="B6756" s="6" t="str">
        <f>"201006000099"</f>
        <v>201006000099</v>
      </c>
    </row>
    <row r="6757" spans="1:2">
      <c r="A6757" s="4">
        <v>6752</v>
      </c>
      <c r="B6757" s="6" t="str">
        <f>"201006000183"</f>
        <v>201006000183</v>
      </c>
    </row>
    <row r="6758" spans="1:2">
      <c r="A6758" s="4">
        <v>6753</v>
      </c>
      <c r="B6758" s="6" t="str">
        <f>"201006000218"</f>
        <v>201006000218</v>
      </c>
    </row>
    <row r="6759" spans="1:2">
      <c r="A6759" s="4">
        <v>6754</v>
      </c>
      <c r="B6759" s="6" t="str">
        <f>"201007000027"</f>
        <v>201007000027</v>
      </c>
    </row>
    <row r="6760" spans="1:2">
      <c r="A6760" s="4">
        <v>6755</v>
      </c>
      <c r="B6760" s="6" t="str">
        <f>"201007000039"</f>
        <v>201007000039</v>
      </c>
    </row>
    <row r="6761" spans="1:2">
      <c r="A6761" s="4">
        <v>6756</v>
      </c>
      <c r="B6761" s="6" t="str">
        <f>"201007000083"</f>
        <v>201007000083</v>
      </c>
    </row>
    <row r="6762" spans="1:2">
      <c r="A6762" s="4">
        <v>6757</v>
      </c>
      <c r="B6762" s="6" t="str">
        <f>"201007000096"</f>
        <v>201007000096</v>
      </c>
    </row>
    <row r="6763" spans="1:2">
      <c r="A6763" s="4">
        <v>6758</v>
      </c>
      <c r="B6763" s="6" t="str">
        <f>"201007000114"</f>
        <v>201007000114</v>
      </c>
    </row>
    <row r="6764" spans="1:2">
      <c r="A6764" s="4">
        <v>6759</v>
      </c>
      <c r="B6764" s="6" t="str">
        <f>"201007000135"</f>
        <v>201007000135</v>
      </c>
    </row>
    <row r="6765" spans="1:2">
      <c r="A6765" s="4">
        <v>6760</v>
      </c>
      <c r="B6765" s="6" t="str">
        <f>"201007000168"</f>
        <v>201007000168</v>
      </c>
    </row>
    <row r="6766" spans="1:2">
      <c r="A6766" s="4">
        <v>6761</v>
      </c>
      <c r="B6766" s="6" t="str">
        <f>"201008000041"</f>
        <v>201008000041</v>
      </c>
    </row>
    <row r="6767" spans="1:2">
      <c r="A6767" s="4">
        <v>6762</v>
      </c>
      <c r="B6767" s="6" t="str">
        <f>"201008000175"</f>
        <v>201008000175</v>
      </c>
    </row>
    <row r="6768" spans="1:2">
      <c r="A6768" s="4">
        <v>6763</v>
      </c>
      <c r="B6768" s="6" t="str">
        <f>"201009000123"</f>
        <v>201009000123</v>
      </c>
    </row>
    <row r="6769" spans="1:2">
      <c r="A6769" s="4">
        <v>6764</v>
      </c>
      <c r="B6769" s="6" t="str">
        <f>"201009000209"</f>
        <v>201009000209</v>
      </c>
    </row>
    <row r="6770" spans="1:2">
      <c r="A6770" s="4">
        <v>6765</v>
      </c>
      <c r="B6770" s="6" t="str">
        <f>"201101000057"</f>
        <v>201101000057</v>
      </c>
    </row>
    <row r="6771" spans="1:2">
      <c r="A6771" s="4">
        <v>6766</v>
      </c>
      <c r="B6771" s="6" t="str">
        <f>"201101000086"</f>
        <v>201101000086</v>
      </c>
    </row>
    <row r="6772" spans="1:2">
      <c r="A6772" s="4">
        <v>6767</v>
      </c>
      <c r="B6772" s="6" t="str">
        <f>"201102000028"</f>
        <v>201102000028</v>
      </c>
    </row>
    <row r="6773" spans="1:2">
      <c r="A6773" s="4">
        <v>6768</v>
      </c>
      <c r="B6773" s="6" t="str">
        <f>"201102000174"</f>
        <v>201102000174</v>
      </c>
    </row>
    <row r="6774" spans="1:2">
      <c r="A6774" s="4">
        <v>6769</v>
      </c>
      <c r="B6774" s="6" t="str">
        <f>"201102000188"</f>
        <v>201102000188</v>
      </c>
    </row>
    <row r="6775" spans="1:2">
      <c r="A6775" s="4">
        <v>6770</v>
      </c>
      <c r="B6775" s="6" t="str">
        <f>"201102000246"</f>
        <v>201102000246</v>
      </c>
    </row>
    <row r="6776" spans="1:2">
      <c r="A6776" s="4">
        <v>6771</v>
      </c>
      <c r="B6776" s="6" t="str">
        <f>"201102000297"</f>
        <v>201102000297</v>
      </c>
    </row>
    <row r="6777" spans="1:2">
      <c r="A6777" s="4">
        <v>6772</v>
      </c>
      <c r="B6777" s="6" t="str">
        <f>"201102000309"</f>
        <v>201102000309</v>
      </c>
    </row>
    <row r="6778" spans="1:2">
      <c r="A6778" s="4">
        <v>6773</v>
      </c>
      <c r="B6778" s="6" t="str">
        <f>"201102000376"</f>
        <v>201102000376</v>
      </c>
    </row>
    <row r="6779" spans="1:2">
      <c r="A6779" s="4">
        <v>6774</v>
      </c>
      <c r="B6779" s="6" t="str">
        <f>"201102000400"</f>
        <v>201102000400</v>
      </c>
    </row>
    <row r="6780" spans="1:2">
      <c r="A6780" s="4">
        <v>6775</v>
      </c>
      <c r="B6780" s="6" t="str">
        <f>"201102000429"</f>
        <v>201102000429</v>
      </c>
    </row>
    <row r="6781" spans="1:2">
      <c r="A6781" s="4">
        <v>6776</v>
      </c>
      <c r="B6781" s="6" t="str">
        <f>"201102000477"</f>
        <v>201102000477</v>
      </c>
    </row>
    <row r="6782" spans="1:2">
      <c r="A6782" s="4">
        <v>6777</v>
      </c>
      <c r="B6782" s="6" t="str">
        <f>"201102000511"</f>
        <v>201102000511</v>
      </c>
    </row>
    <row r="6783" spans="1:2">
      <c r="A6783" s="4">
        <v>6778</v>
      </c>
      <c r="B6783" s="6" t="str">
        <f>"201102000643"</f>
        <v>201102000643</v>
      </c>
    </row>
    <row r="6784" spans="1:2">
      <c r="A6784" s="4">
        <v>6779</v>
      </c>
      <c r="B6784" s="6" t="str">
        <f>"201102000658"</f>
        <v>201102000658</v>
      </c>
    </row>
    <row r="6785" spans="1:2">
      <c r="A6785" s="4">
        <v>6780</v>
      </c>
      <c r="B6785" s="6" t="str">
        <f>"201102000764"</f>
        <v>201102000764</v>
      </c>
    </row>
    <row r="6786" spans="1:2">
      <c r="A6786" s="4">
        <v>6781</v>
      </c>
      <c r="B6786" s="6" t="str">
        <f>"201102000813"</f>
        <v>201102000813</v>
      </c>
    </row>
    <row r="6787" spans="1:2">
      <c r="A6787" s="4">
        <v>6782</v>
      </c>
      <c r="B6787" s="6" t="str">
        <f>"201102000814"</f>
        <v>201102000814</v>
      </c>
    </row>
    <row r="6788" spans="1:2">
      <c r="A6788" s="4">
        <v>6783</v>
      </c>
      <c r="B6788" s="6" t="str">
        <f>"201102000934"</f>
        <v>201102000934</v>
      </c>
    </row>
    <row r="6789" spans="1:2">
      <c r="A6789" s="4">
        <v>6784</v>
      </c>
      <c r="B6789" s="6" t="str">
        <f>"201102000940"</f>
        <v>201102000940</v>
      </c>
    </row>
    <row r="6790" spans="1:2">
      <c r="A6790" s="4">
        <v>6785</v>
      </c>
      <c r="B6790" s="6" t="str">
        <f>"201102000948"</f>
        <v>201102000948</v>
      </c>
    </row>
    <row r="6791" spans="1:2">
      <c r="A6791" s="4">
        <v>6786</v>
      </c>
      <c r="B6791" s="6" t="str">
        <f>"201102000956"</f>
        <v>201102000956</v>
      </c>
    </row>
    <row r="6792" spans="1:2">
      <c r="A6792" s="4">
        <v>6787</v>
      </c>
      <c r="B6792" s="6" t="str">
        <f>"201102001039"</f>
        <v>201102001039</v>
      </c>
    </row>
    <row r="6793" spans="1:2">
      <c r="A6793" s="4">
        <v>6788</v>
      </c>
      <c r="B6793" s="6" t="str">
        <f>"201103000049"</f>
        <v>201103000049</v>
      </c>
    </row>
    <row r="6794" spans="1:2">
      <c r="A6794" s="4">
        <v>6789</v>
      </c>
      <c r="B6794" s="6" t="str">
        <f>"201103000091"</f>
        <v>201103000091</v>
      </c>
    </row>
    <row r="6795" spans="1:2">
      <c r="A6795" s="4">
        <v>6790</v>
      </c>
      <c r="B6795" s="6" t="str">
        <f>"201103000133"</f>
        <v>201103000133</v>
      </c>
    </row>
    <row r="6796" spans="1:2">
      <c r="A6796" s="4">
        <v>6791</v>
      </c>
      <c r="B6796" s="6" t="str">
        <f>"201103000163"</f>
        <v>201103000163</v>
      </c>
    </row>
    <row r="6797" spans="1:2">
      <c r="A6797" s="4">
        <v>6792</v>
      </c>
      <c r="B6797" s="6" t="str">
        <f>"201103000291"</f>
        <v>201103000291</v>
      </c>
    </row>
    <row r="6798" spans="1:2">
      <c r="A6798" s="4">
        <v>6793</v>
      </c>
      <c r="B6798" s="6" t="str">
        <f>"201103000293"</f>
        <v>201103000293</v>
      </c>
    </row>
    <row r="6799" spans="1:2">
      <c r="A6799" s="4">
        <v>6794</v>
      </c>
      <c r="B6799" s="6" t="str">
        <f>"201103000320"</f>
        <v>201103000320</v>
      </c>
    </row>
    <row r="6800" spans="1:2">
      <c r="A6800" s="4">
        <v>6795</v>
      </c>
      <c r="B6800" s="6" t="str">
        <f>"201103000332"</f>
        <v>201103000332</v>
      </c>
    </row>
    <row r="6801" spans="1:2">
      <c r="A6801" s="4">
        <v>6796</v>
      </c>
      <c r="B6801" s="6" t="str">
        <f>"201104000060"</f>
        <v>201104000060</v>
      </c>
    </row>
    <row r="6802" spans="1:2">
      <c r="A6802" s="4">
        <v>6797</v>
      </c>
      <c r="B6802" s="6" t="str">
        <f>"201104000100"</f>
        <v>201104000100</v>
      </c>
    </row>
    <row r="6803" spans="1:2">
      <c r="A6803" s="4">
        <v>6798</v>
      </c>
      <c r="B6803" s="6" t="str">
        <f>"201105000011"</f>
        <v>201105000011</v>
      </c>
    </row>
    <row r="6804" spans="1:2">
      <c r="A6804" s="4">
        <v>6799</v>
      </c>
      <c r="B6804" s="6" t="str">
        <f>"201105000078"</f>
        <v>201105000078</v>
      </c>
    </row>
    <row r="6805" spans="1:2">
      <c r="A6805" s="4">
        <v>6800</v>
      </c>
      <c r="B6805" s="6" t="str">
        <f>"201107000006"</f>
        <v>201107000006</v>
      </c>
    </row>
    <row r="6806" spans="1:2">
      <c r="A6806" s="4">
        <v>6801</v>
      </c>
      <c r="B6806" s="6" t="str">
        <f>"201107000031"</f>
        <v>201107000031</v>
      </c>
    </row>
    <row r="6807" spans="1:2">
      <c r="A6807" s="4">
        <v>6802</v>
      </c>
      <c r="B6807" s="6" t="str">
        <f>"201107000075"</f>
        <v>201107000075</v>
      </c>
    </row>
    <row r="6808" spans="1:2">
      <c r="A6808" s="4">
        <v>6803</v>
      </c>
      <c r="B6808" s="6" t="str">
        <f>"201108000084"</f>
        <v>201108000084</v>
      </c>
    </row>
    <row r="6809" spans="1:2">
      <c r="A6809" s="4">
        <v>6804</v>
      </c>
      <c r="B6809" s="6" t="str">
        <f>"201109000024"</f>
        <v>201109000024</v>
      </c>
    </row>
    <row r="6810" spans="1:2">
      <c r="A6810" s="4">
        <v>6805</v>
      </c>
      <c r="B6810" s="6" t="str">
        <f>"201109000125"</f>
        <v>201109000125</v>
      </c>
    </row>
    <row r="6811" spans="1:2">
      <c r="A6811" s="4">
        <v>6806</v>
      </c>
      <c r="B6811" s="6" t="str">
        <f>"201111000019"</f>
        <v>201111000019</v>
      </c>
    </row>
    <row r="6812" spans="1:2">
      <c r="A6812" s="4">
        <v>6807</v>
      </c>
      <c r="B6812" s="6" t="str">
        <f>"201201000144"</f>
        <v>201201000144</v>
      </c>
    </row>
    <row r="6813" spans="1:2">
      <c r="A6813" s="4">
        <v>6808</v>
      </c>
      <c r="B6813" s="6" t="str">
        <f>"201203000013"</f>
        <v>201203000013</v>
      </c>
    </row>
    <row r="6814" spans="1:2">
      <c r="A6814" s="4">
        <v>6809</v>
      </c>
      <c r="B6814" s="6" t="str">
        <f>"201204000019"</f>
        <v>201204000019</v>
      </c>
    </row>
    <row r="6815" spans="1:2">
      <c r="A6815" s="4">
        <v>6810</v>
      </c>
      <c r="B6815" s="6" t="str">
        <f>"201206000102"</f>
        <v>201206000102</v>
      </c>
    </row>
    <row r="6816" spans="1:2">
      <c r="A6816" s="4">
        <v>6811</v>
      </c>
      <c r="B6816" s="6" t="str">
        <f>"201206000136"</f>
        <v>201206000136</v>
      </c>
    </row>
    <row r="6817" spans="1:2">
      <c r="A6817" s="4">
        <v>6812</v>
      </c>
      <c r="B6817" s="6" t="str">
        <f>"201208000024"</f>
        <v>201208000024</v>
      </c>
    </row>
    <row r="6818" spans="1:2">
      <c r="A6818" s="4">
        <v>6813</v>
      </c>
      <c r="B6818" s="6" t="str">
        <f>"201208000034"</f>
        <v>201208000034</v>
      </c>
    </row>
    <row r="6819" spans="1:2">
      <c r="A6819" s="4">
        <v>6814</v>
      </c>
      <c r="B6819" s="6" t="str">
        <f>"201208000085"</f>
        <v>201208000085</v>
      </c>
    </row>
    <row r="6820" spans="1:2">
      <c r="A6820" s="4">
        <v>6815</v>
      </c>
      <c r="B6820" s="6" t="str">
        <f>"201208000135"</f>
        <v>201208000135</v>
      </c>
    </row>
    <row r="6821" spans="1:2">
      <c r="A6821" s="4">
        <v>6816</v>
      </c>
      <c r="B6821" s="6" t="str">
        <f>"201209000052"</f>
        <v>201209000052</v>
      </c>
    </row>
    <row r="6822" spans="1:2">
      <c r="A6822" s="4">
        <v>6817</v>
      </c>
      <c r="B6822" s="6" t="str">
        <f>"201210000159"</f>
        <v>201210000159</v>
      </c>
    </row>
    <row r="6823" spans="1:2">
      <c r="A6823" s="4">
        <v>6818</v>
      </c>
      <c r="B6823" s="6" t="str">
        <f>"201211000078"</f>
        <v>201211000078</v>
      </c>
    </row>
    <row r="6824" spans="1:2">
      <c r="A6824" s="4">
        <v>6819</v>
      </c>
      <c r="B6824" s="6" t="str">
        <f>"201212000057"</f>
        <v>201212000057</v>
      </c>
    </row>
    <row r="6825" spans="1:2">
      <c r="A6825" s="4">
        <v>6820</v>
      </c>
      <c r="B6825" s="6" t="str">
        <f>"201301000015"</f>
        <v>201301000015</v>
      </c>
    </row>
    <row r="6826" spans="1:2">
      <c r="A6826" s="4">
        <v>6821</v>
      </c>
      <c r="B6826" s="6" t="str">
        <f>"201302000035"</f>
        <v>201302000035</v>
      </c>
    </row>
    <row r="6827" spans="1:2">
      <c r="A6827" s="4">
        <v>6822</v>
      </c>
      <c r="B6827" s="6" t="str">
        <f>"201303000284"</f>
        <v>201303000284</v>
      </c>
    </row>
    <row r="6828" spans="1:2">
      <c r="A6828" s="4">
        <v>6823</v>
      </c>
      <c r="B6828" s="6" t="str">
        <f>"201303000347"</f>
        <v>201303000347</v>
      </c>
    </row>
    <row r="6829" spans="1:2">
      <c r="A6829" s="4">
        <v>6824</v>
      </c>
      <c r="B6829" s="6" t="str">
        <f>"201304000725"</f>
        <v>201304000725</v>
      </c>
    </row>
    <row r="6830" spans="1:2">
      <c r="A6830" s="4">
        <v>6825</v>
      </c>
      <c r="B6830" s="6" t="str">
        <f>"201304002750"</f>
        <v>201304002750</v>
      </c>
    </row>
    <row r="6831" spans="1:2">
      <c r="A6831" s="4">
        <v>6826</v>
      </c>
      <c r="B6831" s="6" t="str">
        <f>"201304002873"</f>
        <v>201304002873</v>
      </c>
    </row>
    <row r="6832" spans="1:2">
      <c r="A6832" s="4">
        <v>6827</v>
      </c>
      <c r="B6832" s="6" t="str">
        <f>"201304003120"</f>
        <v>201304003120</v>
      </c>
    </row>
    <row r="6833" spans="1:2">
      <c r="A6833" s="4">
        <v>6828</v>
      </c>
      <c r="B6833" s="6" t="str">
        <f>"201304003618"</f>
        <v>201304003618</v>
      </c>
    </row>
    <row r="6834" spans="1:2">
      <c r="A6834" s="4">
        <v>6829</v>
      </c>
      <c r="B6834" s="6" t="str">
        <f>"201304003680"</f>
        <v>201304003680</v>
      </c>
    </row>
    <row r="6835" spans="1:2">
      <c r="A6835" s="4">
        <v>6830</v>
      </c>
      <c r="B6835" s="6" t="str">
        <f>"201304004125"</f>
        <v>201304004125</v>
      </c>
    </row>
    <row r="6836" spans="1:2">
      <c r="A6836" s="4">
        <v>6831</v>
      </c>
      <c r="B6836" s="6" t="str">
        <f>"201304006619"</f>
        <v>201304006619</v>
      </c>
    </row>
    <row r="6837" spans="1:2">
      <c r="A6837" s="4">
        <v>6832</v>
      </c>
      <c r="B6837" s="6" t="str">
        <f>"201305000101"</f>
        <v>201305000101</v>
      </c>
    </row>
    <row r="6838" spans="1:2">
      <c r="A6838" s="4">
        <v>6833</v>
      </c>
      <c r="B6838" s="6" t="str">
        <f>"201306000015"</f>
        <v>201306000015</v>
      </c>
    </row>
    <row r="6839" spans="1:2">
      <c r="A6839" s="4">
        <v>6834</v>
      </c>
      <c r="B6839" s="6" t="str">
        <f>"201306000078"</f>
        <v>201306000078</v>
      </c>
    </row>
    <row r="6840" spans="1:2">
      <c r="A6840" s="4">
        <v>6835</v>
      </c>
      <c r="B6840" s="6" t="str">
        <f>"201307000082"</f>
        <v>201307000082</v>
      </c>
    </row>
    <row r="6841" spans="1:2">
      <c r="A6841" s="4">
        <v>6836</v>
      </c>
      <c r="B6841" s="6" t="str">
        <f>"201307000084"</f>
        <v>201307000084</v>
      </c>
    </row>
    <row r="6842" spans="1:2">
      <c r="A6842" s="4">
        <v>6837</v>
      </c>
      <c r="B6842" s="6" t="str">
        <f>"201308000016"</f>
        <v>201308000016</v>
      </c>
    </row>
    <row r="6843" spans="1:2">
      <c r="A6843" s="4">
        <v>6838</v>
      </c>
      <c r="B6843" s="6" t="str">
        <f>"201308000049"</f>
        <v>201308000049</v>
      </c>
    </row>
    <row r="6844" spans="1:2">
      <c r="A6844" s="4">
        <v>6839</v>
      </c>
      <c r="B6844" s="6" t="str">
        <f>"201308000061"</f>
        <v>201308000061</v>
      </c>
    </row>
    <row r="6845" spans="1:2">
      <c r="A6845" s="4">
        <v>6840</v>
      </c>
      <c r="B6845" s="6" t="str">
        <f>"201308000086"</f>
        <v>201308000086</v>
      </c>
    </row>
    <row r="6846" spans="1:2">
      <c r="A6846" s="4">
        <v>6841</v>
      </c>
      <c r="B6846" s="6" t="str">
        <f>"201310000002"</f>
        <v>201310000002</v>
      </c>
    </row>
    <row r="6847" spans="1:2">
      <c r="A6847" s="4">
        <v>6842</v>
      </c>
      <c r="B6847" s="6" t="str">
        <f>"201311000028"</f>
        <v>201311000028</v>
      </c>
    </row>
    <row r="6848" spans="1:2">
      <c r="A6848" s="4">
        <v>6843</v>
      </c>
      <c r="B6848" s="6" t="str">
        <f>"201312000073"</f>
        <v>201312000073</v>
      </c>
    </row>
    <row r="6849" spans="1:2">
      <c r="A6849" s="4">
        <v>6844</v>
      </c>
      <c r="B6849" s="6" t="str">
        <f>"201312000095"</f>
        <v>201312000095</v>
      </c>
    </row>
    <row r="6850" spans="1:2">
      <c r="A6850" s="4">
        <v>6845</v>
      </c>
      <c r="B6850" s="6" t="str">
        <f>"201401000332"</f>
        <v>201401000332</v>
      </c>
    </row>
    <row r="6851" spans="1:2">
      <c r="A6851" s="4">
        <v>6846</v>
      </c>
      <c r="B6851" s="6" t="str">
        <f>"201401000425"</f>
        <v>201401000425</v>
      </c>
    </row>
    <row r="6852" spans="1:2">
      <c r="A6852" s="4">
        <v>6847</v>
      </c>
      <c r="B6852" s="6" t="str">
        <f>"201401000521"</f>
        <v>201401000521</v>
      </c>
    </row>
    <row r="6853" spans="1:2">
      <c r="A6853" s="4">
        <v>6848</v>
      </c>
      <c r="B6853" s="6" t="str">
        <f>"201401000662"</f>
        <v>201401000662</v>
      </c>
    </row>
    <row r="6854" spans="1:2">
      <c r="A6854" s="4">
        <v>6849</v>
      </c>
      <c r="B6854" s="6" t="str">
        <f>"201401000829"</f>
        <v>201401000829</v>
      </c>
    </row>
    <row r="6855" spans="1:2">
      <c r="A6855" s="4">
        <v>6850</v>
      </c>
      <c r="B6855" s="6" t="str">
        <f>"201401002330"</f>
        <v>201401002330</v>
      </c>
    </row>
    <row r="6856" spans="1:2">
      <c r="A6856" s="4">
        <v>6851</v>
      </c>
      <c r="B6856" s="6" t="str">
        <f>"201401002615"</f>
        <v>201401002615</v>
      </c>
    </row>
    <row r="6857" spans="1:2">
      <c r="A6857" s="4">
        <v>6852</v>
      </c>
      <c r="B6857" s="6" t="str">
        <f>"201401002642"</f>
        <v>201401002642</v>
      </c>
    </row>
    <row r="6858" spans="1:2">
      <c r="A6858" s="4">
        <v>6853</v>
      </c>
      <c r="B6858" s="6" t="str">
        <f>"201401002663"</f>
        <v>201401002663</v>
      </c>
    </row>
    <row r="6859" spans="1:2">
      <c r="A6859" s="4">
        <v>6854</v>
      </c>
      <c r="B6859" s="6" t="str">
        <f>"201402000020"</f>
        <v>201402000020</v>
      </c>
    </row>
    <row r="6860" spans="1:2">
      <c r="A6860" s="4">
        <v>6855</v>
      </c>
      <c r="B6860" s="6" t="str">
        <f>"201402000157"</f>
        <v>201402000157</v>
      </c>
    </row>
    <row r="6861" spans="1:2">
      <c r="A6861" s="4">
        <v>6856</v>
      </c>
      <c r="B6861" s="6" t="str">
        <f>"201402000220"</f>
        <v>201402000220</v>
      </c>
    </row>
    <row r="6862" spans="1:2">
      <c r="A6862" s="4">
        <v>6857</v>
      </c>
      <c r="B6862" s="6" t="str">
        <f>"201402000235"</f>
        <v>201402000235</v>
      </c>
    </row>
    <row r="6863" spans="1:2">
      <c r="A6863" s="4">
        <v>6858</v>
      </c>
      <c r="B6863" s="6" t="str">
        <f>"201402000507"</f>
        <v>201402000507</v>
      </c>
    </row>
    <row r="6864" spans="1:2">
      <c r="A6864" s="4">
        <v>6859</v>
      </c>
      <c r="B6864" s="6" t="str">
        <f>"201402000534"</f>
        <v>201402000534</v>
      </c>
    </row>
    <row r="6865" spans="1:2">
      <c r="A6865" s="4">
        <v>6860</v>
      </c>
      <c r="B6865" s="6" t="str">
        <f>"201402000855"</f>
        <v>201402000855</v>
      </c>
    </row>
    <row r="6866" spans="1:2">
      <c r="A6866" s="4">
        <v>6861</v>
      </c>
      <c r="B6866" s="6" t="str">
        <f>"201402001511"</f>
        <v>201402001511</v>
      </c>
    </row>
    <row r="6867" spans="1:2">
      <c r="A6867" s="4">
        <v>6862</v>
      </c>
      <c r="B6867" s="6" t="str">
        <f>"201402002070"</f>
        <v>201402002070</v>
      </c>
    </row>
    <row r="6868" spans="1:2">
      <c r="A6868" s="4">
        <v>6863</v>
      </c>
      <c r="B6868" s="6" t="str">
        <f>"201402002073"</f>
        <v>201402002073</v>
      </c>
    </row>
    <row r="6869" spans="1:2">
      <c r="A6869" s="4">
        <v>6864</v>
      </c>
      <c r="B6869" s="6" t="str">
        <f>"201402002080"</f>
        <v>201402002080</v>
      </c>
    </row>
    <row r="6870" spans="1:2">
      <c r="A6870" s="4">
        <v>6865</v>
      </c>
      <c r="B6870" s="6" t="str">
        <f>"201402002448"</f>
        <v>201402002448</v>
      </c>
    </row>
    <row r="6871" spans="1:2">
      <c r="A6871" s="4">
        <v>6866</v>
      </c>
      <c r="B6871" s="6" t="str">
        <f>"201402002543"</f>
        <v>201402002543</v>
      </c>
    </row>
    <row r="6872" spans="1:2">
      <c r="A6872" s="4">
        <v>6867</v>
      </c>
      <c r="B6872" s="6" t="str">
        <f>"201402002632"</f>
        <v>201402002632</v>
      </c>
    </row>
    <row r="6873" spans="1:2">
      <c r="A6873" s="4">
        <v>6868</v>
      </c>
      <c r="B6873" s="6" t="str">
        <f>"201402002709"</f>
        <v>201402002709</v>
      </c>
    </row>
    <row r="6874" spans="1:2">
      <c r="A6874" s="4">
        <v>6869</v>
      </c>
      <c r="B6874" s="6" t="str">
        <f>"201402002767"</f>
        <v>201402002767</v>
      </c>
    </row>
    <row r="6875" spans="1:2">
      <c r="A6875" s="4">
        <v>6870</v>
      </c>
      <c r="B6875" s="6" t="str">
        <f>"201402002899"</f>
        <v>201402002899</v>
      </c>
    </row>
    <row r="6876" spans="1:2">
      <c r="A6876" s="4">
        <v>6871</v>
      </c>
      <c r="B6876" s="6" t="str">
        <f>"201402003152"</f>
        <v>201402003152</v>
      </c>
    </row>
    <row r="6877" spans="1:2">
      <c r="A6877" s="4">
        <v>6872</v>
      </c>
      <c r="B6877" s="6" t="str">
        <f>"201402003344"</f>
        <v>201402003344</v>
      </c>
    </row>
    <row r="6878" spans="1:2">
      <c r="A6878" s="4">
        <v>6873</v>
      </c>
      <c r="B6878" s="6" t="str">
        <f>"201402003412"</f>
        <v>201402003412</v>
      </c>
    </row>
    <row r="6879" spans="1:2">
      <c r="A6879" s="4">
        <v>6874</v>
      </c>
      <c r="B6879" s="6" t="str">
        <f>"201402003790"</f>
        <v>201402003790</v>
      </c>
    </row>
    <row r="6880" spans="1:2">
      <c r="A6880" s="4">
        <v>6875</v>
      </c>
      <c r="B6880" s="6" t="str">
        <f>"201402003980"</f>
        <v>201402003980</v>
      </c>
    </row>
    <row r="6881" spans="1:2">
      <c r="A6881" s="4">
        <v>6876</v>
      </c>
      <c r="B6881" s="6" t="str">
        <f>"201402004140"</f>
        <v>201402004140</v>
      </c>
    </row>
    <row r="6882" spans="1:2">
      <c r="A6882" s="4">
        <v>6877</v>
      </c>
      <c r="B6882" s="6" t="str">
        <f>"201402004240"</f>
        <v>201402004240</v>
      </c>
    </row>
    <row r="6883" spans="1:2">
      <c r="A6883" s="4">
        <v>6878</v>
      </c>
      <c r="B6883" s="6" t="str">
        <f>"201402004304"</f>
        <v>201402004304</v>
      </c>
    </row>
    <row r="6884" spans="1:2">
      <c r="A6884" s="4">
        <v>6879</v>
      </c>
      <c r="B6884" s="6" t="str">
        <f>"201402004504"</f>
        <v>201402004504</v>
      </c>
    </row>
    <row r="6885" spans="1:2">
      <c r="A6885" s="4">
        <v>6880</v>
      </c>
      <c r="B6885" s="6" t="str">
        <f>"201402004938"</f>
        <v>201402004938</v>
      </c>
    </row>
    <row r="6886" spans="1:2">
      <c r="A6886" s="4">
        <v>6881</v>
      </c>
      <c r="B6886" s="6" t="str">
        <f>"201402005077"</f>
        <v>201402005077</v>
      </c>
    </row>
    <row r="6887" spans="1:2">
      <c r="A6887" s="4">
        <v>6882</v>
      </c>
      <c r="B6887" s="6" t="str">
        <f>"201402005140"</f>
        <v>201402005140</v>
      </c>
    </row>
    <row r="6888" spans="1:2">
      <c r="A6888" s="4">
        <v>6883</v>
      </c>
      <c r="B6888" s="6" t="str">
        <f>"201402005376"</f>
        <v>201402005376</v>
      </c>
    </row>
    <row r="6889" spans="1:2">
      <c r="A6889" s="4">
        <v>6884</v>
      </c>
      <c r="B6889" s="6" t="str">
        <f>"201402005494"</f>
        <v>201402005494</v>
      </c>
    </row>
    <row r="6890" spans="1:2">
      <c r="A6890" s="4">
        <v>6885</v>
      </c>
      <c r="B6890" s="6" t="str">
        <f>"201402005498"</f>
        <v>201402005498</v>
      </c>
    </row>
    <row r="6891" spans="1:2">
      <c r="A6891" s="4">
        <v>6886</v>
      </c>
      <c r="B6891" s="6" t="str">
        <f>"201402005849"</f>
        <v>201402005849</v>
      </c>
    </row>
    <row r="6892" spans="1:2">
      <c r="A6892" s="4">
        <v>6887</v>
      </c>
      <c r="B6892" s="6" t="str">
        <f>"201402005980"</f>
        <v>201402005980</v>
      </c>
    </row>
    <row r="6893" spans="1:2">
      <c r="A6893" s="4">
        <v>6888</v>
      </c>
      <c r="B6893" s="6" t="str">
        <f>"201402006126"</f>
        <v>201402006126</v>
      </c>
    </row>
    <row r="6894" spans="1:2">
      <c r="A6894" s="4">
        <v>6889</v>
      </c>
      <c r="B6894" s="6" t="str">
        <f>"201402006349"</f>
        <v>201402006349</v>
      </c>
    </row>
    <row r="6895" spans="1:2">
      <c r="A6895" s="4">
        <v>6890</v>
      </c>
      <c r="B6895" s="6" t="str">
        <f>"201402006684"</f>
        <v>201402006684</v>
      </c>
    </row>
    <row r="6896" spans="1:2">
      <c r="A6896" s="4">
        <v>6891</v>
      </c>
      <c r="B6896" s="6" t="str">
        <f>"201402006880"</f>
        <v>201402006880</v>
      </c>
    </row>
    <row r="6897" spans="1:2">
      <c r="A6897" s="4">
        <v>6892</v>
      </c>
      <c r="B6897" s="6" t="str">
        <f>"201402006899"</f>
        <v>201402006899</v>
      </c>
    </row>
    <row r="6898" spans="1:2">
      <c r="A6898" s="4">
        <v>6893</v>
      </c>
      <c r="B6898" s="6" t="str">
        <f>"201402006995"</f>
        <v>201402006995</v>
      </c>
    </row>
    <row r="6899" spans="1:2">
      <c r="A6899" s="4">
        <v>6894</v>
      </c>
      <c r="B6899" s="6" t="str">
        <f>"201402007056"</f>
        <v>201402007056</v>
      </c>
    </row>
    <row r="6900" spans="1:2">
      <c r="A6900" s="4">
        <v>6895</v>
      </c>
      <c r="B6900" s="6" t="str">
        <f>"201402007143"</f>
        <v>201402007143</v>
      </c>
    </row>
    <row r="6901" spans="1:2">
      <c r="A6901" s="4">
        <v>6896</v>
      </c>
      <c r="B6901" s="6" t="str">
        <f>"201402007287"</f>
        <v>201402007287</v>
      </c>
    </row>
    <row r="6902" spans="1:2">
      <c r="A6902" s="4">
        <v>6897</v>
      </c>
      <c r="B6902" s="6" t="str">
        <f>"201402007408"</f>
        <v>201402007408</v>
      </c>
    </row>
    <row r="6903" spans="1:2">
      <c r="A6903" s="4">
        <v>6898</v>
      </c>
      <c r="B6903" s="6" t="str">
        <f>"201402007422"</f>
        <v>201402007422</v>
      </c>
    </row>
    <row r="6904" spans="1:2">
      <c r="A6904" s="4">
        <v>6899</v>
      </c>
      <c r="B6904" s="6" t="str">
        <f>"201402007549"</f>
        <v>201402007549</v>
      </c>
    </row>
    <row r="6905" spans="1:2">
      <c r="A6905" s="4">
        <v>6900</v>
      </c>
      <c r="B6905" s="6" t="str">
        <f>"201402007554"</f>
        <v>201402007554</v>
      </c>
    </row>
    <row r="6906" spans="1:2">
      <c r="A6906" s="4">
        <v>6901</v>
      </c>
      <c r="B6906" s="6" t="str">
        <f>"201402007833"</f>
        <v>201402007833</v>
      </c>
    </row>
    <row r="6907" spans="1:2">
      <c r="A6907" s="4">
        <v>6902</v>
      </c>
      <c r="B6907" s="6" t="str">
        <f>"201402008168"</f>
        <v>201402008168</v>
      </c>
    </row>
    <row r="6908" spans="1:2">
      <c r="A6908" s="4">
        <v>6903</v>
      </c>
      <c r="B6908" s="6" t="str">
        <f>"201402008414"</f>
        <v>201402008414</v>
      </c>
    </row>
    <row r="6909" spans="1:2">
      <c r="A6909" s="4">
        <v>6904</v>
      </c>
      <c r="B6909" s="6" t="str">
        <f>"201402008453"</f>
        <v>201402008453</v>
      </c>
    </row>
    <row r="6910" spans="1:2">
      <c r="A6910" s="4">
        <v>6905</v>
      </c>
      <c r="B6910" s="6" t="str">
        <f>"201402008598"</f>
        <v>201402008598</v>
      </c>
    </row>
    <row r="6911" spans="1:2">
      <c r="A6911" s="4">
        <v>6906</v>
      </c>
      <c r="B6911" s="6" t="str">
        <f>"201402009006"</f>
        <v>201402009006</v>
      </c>
    </row>
    <row r="6912" spans="1:2">
      <c r="A6912" s="4">
        <v>6907</v>
      </c>
      <c r="B6912" s="6" t="str">
        <f>"201402009009"</f>
        <v>201402009009</v>
      </c>
    </row>
    <row r="6913" spans="1:2">
      <c r="A6913" s="4">
        <v>6908</v>
      </c>
      <c r="B6913" s="6" t="str">
        <f>"201402009092"</f>
        <v>201402009092</v>
      </c>
    </row>
    <row r="6914" spans="1:2">
      <c r="A6914" s="4">
        <v>6909</v>
      </c>
      <c r="B6914" s="6" t="str">
        <f>"201402009288"</f>
        <v>201402009288</v>
      </c>
    </row>
    <row r="6915" spans="1:2">
      <c r="A6915" s="4">
        <v>6910</v>
      </c>
      <c r="B6915" s="6" t="str">
        <f>"201402009570"</f>
        <v>201402009570</v>
      </c>
    </row>
    <row r="6916" spans="1:2">
      <c r="A6916" s="4">
        <v>6911</v>
      </c>
      <c r="B6916" s="6" t="str">
        <f>"201402009571"</f>
        <v>201402009571</v>
      </c>
    </row>
    <row r="6917" spans="1:2">
      <c r="A6917" s="4">
        <v>6912</v>
      </c>
      <c r="B6917" s="6" t="str">
        <f>"201402009628"</f>
        <v>201402009628</v>
      </c>
    </row>
    <row r="6918" spans="1:2">
      <c r="A6918" s="4">
        <v>6913</v>
      </c>
      <c r="B6918" s="6" t="str">
        <f>"201402010044"</f>
        <v>201402010044</v>
      </c>
    </row>
    <row r="6919" spans="1:2">
      <c r="A6919" s="4">
        <v>6914</v>
      </c>
      <c r="B6919" s="6" t="str">
        <f>"201402010578"</f>
        <v>201402010578</v>
      </c>
    </row>
    <row r="6920" spans="1:2">
      <c r="A6920" s="4">
        <v>6915</v>
      </c>
      <c r="B6920" s="6" t="str">
        <f>"201402010605"</f>
        <v>201402010605</v>
      </c>
    </row>
    <row r="6921" spans="1:2">
      <c r="A6921" s="4">
        <v>6916</v>
      </c>
      <c r="B6921" s="6" t="str">
        <f>"201402010722"</f>
        <v>201402010722</v>
      </c>
    </row>
    <row r="6922" spans="1:2">
      <c r="A6922" s="4">
        <v>6917</v>
      </c>
      <c r="B6922" s="6" t="str">
        <f>"201402010766"</f>
        <v>201402010766</v>
      </c>
    </row>
    <row r="6923" spans="1:2">
      <c r="A6923" s="4">
        <v>6918</v>
      </c>
      <c r="B6923" s="6" t="str">
        <f>"201402010876"</f>
        <v>201402010876</v>
      </c>
    </row>
    <row r="6924" spans="1:2">
      <c r="A6924" s="4">
        <v>6919</v>
      </c>
      <c r="B6924" s="6" t="str">
        <f>"201402011007"</f>
        <v>201402011007</v>
      </c>
    </row>
    <row r="6925" spans="1:2">
      <c r="A6925" s="4">
        <v>6920</v>
      </c>
      <c r="B6925" s="6" t="str">
        <f>"201402011099"</f>
        <v>201402011099</v>
      </c>
    </row>
    <row r="6926" spans="1:2">
      <c r="A6926" s="4">
        <v>6921</v>
      </c>
      <c r="B6926" s="6" t="str">
        <f>"201402011295"</f>
        <v>201402011295</v>
      </c>
    </row>
    <row r="6927" spans="1:2">
      <c r="A6927" s="4">
        <v>6922</v>
      </c>
      <c r="B6927" s="6" t="str">
        <f>"201402011423"</f>
        <v>201402011423</v>
      </c>
    </row>
    <row r="6928" spans="1:2">
      <c r="A6928" s="4">
        <v>6923</v>
      </c>
      <c r="B6928" s="6" t="str">
        <f>"201402011584"</f>
        <v>201402011584</v>
      </c>
    </row>
    <row r="6929" spans="1:2">
      <c r="A6929" s="4">
        <v>6924</v>
      </c>
      <c r="B6929" s="6" t="str">
        <f>"201402011859"</f>
        <v>201402011859</v>
      </c>
    </row>
    <row r="6930" spans="1:2">
      <c r="A6930" s="4">
        <v>6925</v>
      </c>
      <c r="B6930" s="6" t="str">
        <f>"201402011877"</f>
        <v>201402011877</v>
      </c>
    </row>
    <row r="6931" spans="1:2">
      <c r="A6931" s="4">
        <v>6926</v>
      </c>
      <c r="B6931" s="6" t="str">
        <f>"201402011910"</f>
        <v>201402011910</v>
      </c>
    </row>
    <row r="6932" spans="1:2">
      <c r="A6932" s="4">
        <v>6927</v>
      </c>
      <c r="B6932" s="6" t="str">
        <f>"201402012181"</f>
        <v>201402012181</v>
      </c>
    </row>
    <row r="6933" spans="1:2">
      <c r="A6933" s="4">
        <v>6928</v>
      </c>
      <c r="B6933" s="6" t="str">
        <f>"201402012535"</f>
        <v>201402012535</v>
      </c>
    </row>
    <row r="6934" spans="1:2">
      <c r="A6934" s="4">
        <v>6929</v>
      </c>
      <c r="B6934" s="6" t="str">
        <f>"201402012559"</f>
        <v>201402012559</v>
      </c>
    </row>
    <row r="6935" spans="1:2">
      <c r="A6935" s="4">
        <v>6930</v>
      </c>
      <c r="B6935" s="6" t="str">
        <f>"201403000030"</f>
        <v>201403000030</v>
      </c>
    </row>
    <row r="6936" spans="1:2">
      <c r="A6936" s="4">
        <v>6931</v>
      </c>
      <c r="B6936" s="6" t="str">
        <f>"201403000132"</f>
        <v>201403000132</v>
      </c>
    </row>
    <row r="6937" spans="1:2">
      <c r="A6937" s="4">
        <v>6932</v>
      </c>
      <c r="B6937" s="6" t="str">
        <f>"201403000147"</f>
        <v>201403000147</v>
      </c>
    </row>
    <row r="6938" spans="1:2">
      <c r="A6938" s="4">
        <v>6933</v>
      </c>
      <c r="B6938" s="6" t="str">
        <f>"201404000179"</f>
        <v>201404000179</v>
      </c>
    </row>
    <row r="6939" spans="1:2">
      <c r="A6939" s="4">
        <v>6934</v>
      </c>
      <c r="B6939" s="6" t="str">
        <f>"201405000175"</f>
        <v>201405000175</v>
      </c>
    </row>
    <row r="6940" spans="1:2">
      <c r="A6940" s="4">
        <v>6935</v>
      </c>
      <c r="B6940" s="6" t="str">
        <f>"201405000253"</f>
        <v>201405000253</v>
      </c>
    </row>
    <row r="6941" spans="1:2">
      <c r="A6941" s="4">
        <v>6936</v>
      </c>
      <c r="B6941" s="6" t="str">
        <f>"201405000665"</f>
        <v>201405000665</v>
      </c>
    </row>
    <row r="6942" spans="1:2">
      <c r="A6942" s="4">
        <v>6937</v>
      </c>
      <c r="B6942" s="6" t="str">
        <f>"201405000754"</f>
        <v>201405000754</v>
      </c>
    </row>
    <row r="6943" spans="1:2">
      <c r="A6943" s="4">
        <v>6938</v>
      </c>
      <c r="B6943" s="6" t="str">
        <f>"201405000895"</f>
        <v>201405000895</v>
      </c>
    </row>
    <row r="6944" spans="1:2">
      <c r="A6944" s="4">
        <v>6939</v>
      </c>
      <c r="B6944" s="6" t="str">
        <f>"201405000908"</f>
        <v>201405000908</v>
      </c>
    </row>
    <row r="6945" spans="1:2">
      <c r="A6945" s="4">
        <v>6940</v>
      </c>
      <c r="B6945" s="6" t="str">
        <f>"201405000933"</f>
        <v>201405000933</v>
      </c>
    </row>
    <row r="6946" spans="1:2">
      <c r="A6946" s="4">
        <v>6941</v>
      </c>
      <c r="B6946" s="6" t="str">
        <f>"201405000981"</f>
        <v>201405000981</v>
      </c>
    </row>
    <row r="6947" spans="1:2">
      <c r="A6947" s="4">
        <v>6942</v>
      </c>
      <c r="B6947" s="6" t="str">
        <f>"201405001035"</f>
        <v>201405001035</v>
      </c>
    </row>
    <row r="6948" spans="1:2">
      <c r="A6948" s="4">
        <v>6943</v>
      </c>
      <c r="B6948" s="6" t="str">
        <f>"201405001188"</f>
        <v>201405001188</v>
      </c>
    </row>
    <row r="6949" spans="1:2">
      <c r="A6949" s="4">
        <v>6944</v>
      </c>
      <c r="B6949" s="6" t="str">
        <f>"201405001210"</f>
        <v>201405001210</v>
      </c>
    </row>
    <row r="6950" spans="1:2">
      <c r="A6950" s="4">
        <v>6945</v>
      </c>
      <c r="B6950" s="6" t="str">
        <f>"201405001231"</f>
        <v>201405001231</v>
      </c>
    </row>
    <row r="6951" spans="1:2">
      <c r="A6951" s="4">
        <v>6946</v>
      </c>
      <c r="B6951" s="6" t="str">
        <f>"201405001538"</f>
        <v>201405001538</v>
      </c>
    </row>
    <row r="6952" spans="1:2">
      <c r="A6952" s="4">
        <v>6947</v>
      </c>
      <c r="B6952" s="6" t="str">
        <f>"201405001712"</f>
        <v>201405001712</v>
      </c>
    </row>
    <row r="6953" spans="1:2">
      <c r="A6953" s="4">
        <v>6948</v>
      </c>
      <c r="B6953" s="6" t="str">
        <f>"201405001845"</f>
        <v>201405001845</v>
      </c>
    </row>
    <row r="6954" spans="1:2">
      <c r="A6954" s="4">
        <v>6949</v>
      </c>
      <c r="B6954" s="6" t="str">
        <f>"201405002114"</f>
        <v>201405002114</v>
      </c>
    </row>
    <row r="6955" spans="1:2">
      <c r="A6955" s="4">
        <v>6950</v>
      </c>
      <c r="B6955" s="6" t="str">
        <f>"201405002233"</f>
        <v>201405002233</v>
      </c>
    </row>
    <row r="6956" spans="1:2">
      <c r="A6956" s="4">
        <v>6951</v>
      </c>
      <c r="B6956" s="6" t="str">
        <f>"201405002246"</f>
        <v>201405002246</v>
      </c>
    </row>
    <row r="6957" spans="1:2">
      <c r="A6957" s="4">
        <v>6952</v>
      </c>
      <c r="B6957" s="6" t="str">
        <f>"201406000237"</f>
        <v>201406000237</v>
      </c>
    </row>
    <row r="6958" spans="1:2">
      <c r="A6958" s="4">
        <v>6953</v>
      </c>
      <c r="B6958" s="6" t="str">
        <f>"201406000239"</f>
        <v>201406000239</v>
      </c>
    </row>
    <row r="6959" spans="1:2">
      <c r="A6959" s="4">
        <v>6954</v>
      </c>
      <c r="B6959" s="6" t="str">
        <f>"201406000256"</f>
        <v>201406000256</v>
      </c>
    </row>
    <row r="6960" spans="1:2">
      <c r="A6960" s="4">
        <v>6955</v>
      </c>
      <c r="B6960" s="6" t="str">
        <f>"201406000295"</f>
        <v>201406000295</v>
      </c>
    </row>
    <row r="6961" spans="1:2">
      <c r="A6961" s="4">
        <v>6956</v>
      </c>
      <c r="B6961" s="6" t="str">
        <f>"201406000360"</f>
        <v>201406000360</v>
      </c>
    </row>
    <row r="6962" spans="1:2">
      <c r="A6962" s="4">
        <v>6957</v>
      </c>
      <c r="B6962" s="6" t="str">
        <f>"201406000484"</f>
        <v>201406000484</v>
      </c>
    </row>
    <row r="6963" spans="1:2">
      <c r="A6963" s="4">
        <v>6958</v>
      </c>
      <c r="B6963" s="6" t="str">
        <f>"201406000532"</f>
        <v>201406000532</v>
      </c>
    </row>
    <row r="6964" spans="1:2">
      <c r="A6964" s="4">
        <v>6959</v>
      </c>
      <c r="B6964" s="6" t="str">
        <f>"201406000576"</f>
        <v>201406000576</v>
      </c>
    </row>
    <row r="6965" spans="1:2">
      <c r="A6965" s="4">
        <v>6960</v>
      </c>
      <c r="B6965" s="6" t="str">
        <f>"201406000602"</f>
        <v>201406000602</v>
      </c>
    </row>
    <row r="6966" spans="1:2">
      <c r="A6966" s="4">
        <v>6961</v>
      </c>
      <c r="B6966" s="6" t="str">
        <f>"201406000639"</f>
        <v>201406000639</v>
      </c>
    </row>
    <row r="6967" spans="1:2">
      <c r="A6967" s="4">
        <v>6962</v>
      </c>
      <c r="B6967" s="6" t="str">
        <f>"201406000711"</f>
        <v>201406000711</v>
      </c>
    </row>
    <row r="6968" spans="1:2">
      <c r="A6968" s="4">
        <v>6963</v>
      </c>
      <c r="B6968" s="6" t="str">
        <f>"201406000836"</f>
        <v>201406000836</v>
      </c>
    </row>
    <row r="6969" spans="1:2">
      <c r="A6969" s="4">
        <v>6964</v>
      </c>
      <c r="B6969" s="6" t="str">
        <f>"201406000883"</f>
        <v>201406000883</v>
      </c>
    </row>
    <row r="6970" spans="1:2">
      <c r="A6970" s="4">
        <v>6965</v>
      </c>
      <c r="B6970" s="6" t="str">
        <f>"201406001019"</f>
        <v>201406001019</v>
      </c>
    </row>
    <row r="6971" spans="1:2">
      <c r="A6971" s="4">
        <v>6966</v>
      </c>
      <c r="B6971" s="6" t="str">
        <f>"201406001265"</f>
        <v>201406001265</v>
      </c>
    </row>
    <row r="6972" spans="1:2">
      <c r="A6972" s="4">
        <v>6967</v>
      </c>
      <c r="B6972" s="6" t="str">
        <f>"201406001389"</f>
        <v>201406001389</v>
      </c>
    </row>
    <row r="6973" spans="1:2">
      <c r="A6973" s="4">
        <v>6968</v>
      </c>
      <c r="B6973" s="6" t="str">
        <f>"201406001528"</f>
        <v>201406001528</v>
      </c>
    </row>
    <row r="6974" spans="1:2">
      <c r="A6974" s="4">
        <v>6969</v>
      </c>
      <c r="B6974" s="6" t="str">
        <f>"201406001593"</f>
        <v>201406001593</v>
      </c>
    </row>
    <row r="6975" spans="1:2">
      <c r="A6975" s="4">
        <v>6970</v>
      </c>
      <c r="B6975" s="6" t="str">
        <f>"201406001841"</f>
        <v>201406001841</v>
      </c>
    </row>
    <row r="6976" spans="1:2">
      <c r="A6976" s="4">
        <v>6971</v>
      </c>
      <c r="B6976" s="6" t="str">
        <f>"201406002025"</f>
        <v>201406002025</v>
      </c>
    </row>
    <row r="6977" spans="1:2">
      <c r="A6977" s="4">
        <v>6972</v>
      </c>
      <c r="B6977" s="6" t="str">
        <f>"201406002262"</f>
        <v>201406002262</v>
      </c>
    </row>
    <row r="6978" spans="1:2">
      <c r="A6978" s="4">
        <v>6973</v>
      </c>
      <c r="B6978" s="6" t="str">
        <f>"201406002330"</f>
        <v>201406002330</v>
      </c>
    </row>
    <row r="6979" spans="1:2">
      <c r="A6979" s="4">
        <v>6974</v>
      </c>
      <c r="B6979" s="6" t="str">
        <f>"201406002436"</f>
        <v>201406002436</v>
      </c>
    </row>
    <row r="6980" spans="1:2">
      <c r="A6980" s="4">
        <v>6975</v>
      </c>
      <c r="B6980" s="6" t="str">
        <f>"201406002560"</f>
        <v>201406002560</v>
      </c>
    </row>
    <row r="6981" spans="1:2">
      <c r="A6981" s="4">
        <v>6976</v>
      </c>
      <c r="B6981" s="6" t="str">
        <f>"201406002593"</f>
        <v>201406002593</v>
      </c>
    </row>
    <row r="6982" spans="1:2">
      <c r="A6982" s="4">
        <v>6977</v>
      </c>
      <c r="B6982" s="6" t="str">
        <f>"201406002753"</f>
        <v>201406002753</v>
      </c>
    </row>
    <row r="6983" spans="1:2">
      <c r="A6983" s="4">
        <v>6978</v>
      </c>
      <c r="B6983" s="6" t="str">
        <f>"201406002768"</f>
        <v>201406002768</v>
      </c>
    </row>
    <row r="6984" spans="1:2">
      <c r="A6984" s="4">
        <v>6979</v>
      </c>
      <c r="B6984" s="6" t="str">
        <f>"201406002799"</f>
        <v>201406002799</v>
      </c>
    </row>
    <row r="6985" spans="1:2">
      <c r="A6985" s="4">
        <v>6980</v>
      </c>
      <c r="B6985" s="6" t="str">
        <f>"201406002971"</f>
        <v>201406002971</v>
      </c>
    </row>
    <row r="6986" spans="1:2">
      <c r="A6986" s="4">
        <v>6981</v>
      </c>
      <c r="B6986" s="6" t="str">
        <f>"201406003010"</f>
        <v>201406003010</v>
      </c>
    </row>
    <row r="6987" spans="1:2">
      <c r="A6987" s="4">
        <v>6982</v>
      </c>
      <c r="B6987" s="6" t="str">
        <f>"201406003126"</f>
        <v>201406003126</v>
      </c>
    </row>
    <row r="6988" spans="1:2">
      <c r="A6988" s="4">
        <v>6983</v>
      </c>
      <c r="B6988" s="6" t="str">
        <f>"201406003226"</f>
        <v>201406003226</v>
      </c>
    </row>
    <row r="6989" spans="1:2">
      <c r="A6989" s="4">
        <v>6984</v>
      </c>
      <c r="B6989" s="6" t="str">
        <f>"201406003237"</f>
        <v>201406003237</v>
      </c>
    </row>
    <row r="6990" spans="1:2">
      <c r="A6990" s="4">
        <v>6985</v>
      </c>
      <c r="B6990" s="6" t="str">
        <f>"201406003283"</f>
        <v>201406003283</v>
      </c>
    </row>
    <row r="6991" spans="1:2">
      <c r="A6991" s="4">
        <v>6986</v>
      </c>
      <c r="B6991" s="6" t="str">
        <f>"201406003292"</f>
        <v>201406003292</v>
      </c>
    </row>
    <row r="6992" spans="1:2">
      <c r="A6992" s="4">
        <v>6987</v>
      </c>
      <c r="B6992" s="6" t="str">
        <f>"201406003430"</f>
        <v>201406003430</v>
      </c>
    </row>
    <row r="6993" spans="1:2">
      <c r="A6993" s="4">
        <v>6988</v>
      </c>
      <c r="B6993" s="6" t="str">
        <f>"201406003622"</f>
        <v>201406003622</v>
      </c>
    </row>
    <row r="6994" spans="1:2">
      <c r="A6994" s="4">
        <v>6989</v>
      </c>
      <c r="B6994" s="6" t="str">
        <f>"201406004221"</f>
        <v>201406004221</v>
      </c>
    </row>
    <row r="6995" spans="1:2">
      <c r="A6995" s="4">
        <v>6990</v>
      </c>
      <c r="B6995" s="6" t="str">
        <f>"201406004544"</f>
        <v>201406004544</v>
      </c>
    </row>
    <row r="6996" spans="1:2">
      <c r="A6996" s="4">
        <v>6991</v>
      </c>
      <c r="B6996" s="6" t="str">
        <f>"201406004688"</f>
        <v>201406004688</v>
      </c>
    </row>
    <row r="6997" spans="1:2">
      <c r="A6997" s="4">
        <v>6992</v>
      </c>
      <c r="B6997" s="6" t="str">
        <f>"201406004726"</f>
        <v>201406004726</v>
      </c>
    </row>
    <row r="6998" spans="1:2">
      <c r="A6998" s="4">
        <v>6993</v>
      </c>
      <c r="B6998" s="6" t="str">
        <f>"201406005032"</f>
        <v>201406005032</v>
      </c>
    </row>
    <row r="6999" spans="1:2">
      <c r="A6999" s="4">
        <v>6994</v>
      </c>
      <c r="B6999" s="6" t="str">
        <f>"201406005077"</f>
        <v>201406005077</v>
      </c>
    </row>
    <row r="7000" spans="1:2">
      <c r="A7000" s="4">
        <v>6995</v>
      </c>
      <c r="B7000" s="6" t="str">
        <f>"201406005096"</f>
        <v>201406005096</v>
      </c>
    </row>
    <row r="7001" spans="1:2">
      <c r="A7001" s="4">
        <v>6996</v>
      </c>
      <c r="B7001" s="6" t="str">
        <f>"201406005165"</f>
        <v>201406005165</v>
      </c>
    </row>
    <row r="7002" spans="1:2">
      <c r="A7002" s="4">
        <v>6997</v>
      </c>
      <c r="B7002" s="6" t="str">
        <f>"201406005216"</f>
        <v>201406005216</v>
      </c>
    </row>
    <row r="7003" spans="1:2">
      <c r="A7003" s="4">
        <v>6998</v>
      </c>
      <c r="B7003" s="6" t="str">
        <f>"201406005228"</f>
        <v>201406005228</v>
      </c>
    </row>
    <row r="7004" spans="1:2">
      <c r="A7004" s="4">
        <v>6999</v>
      </c>
      <c r="B7004" s="6" t="str">
        <f>"201406005508"</f>
        <v>201406005508</v>
      </c>
    </row>
    <row r="7005" spans="1:2">
      <c r="A7005" s="4">
        <v>7000</v>
      </c>
      <c r="B7005" s="6" t="str">
        <f>"201406005559"</f>
        <v>201406005559</v>
      </c>
    </row>
    <row r="7006" spans="1:2">
      <c r="A7006" s="4">
        <v>7001</v>
      </c>
      <c r="B7006" s="6" t="str">
        <f>"201406005623"</f>
        <v>201406005623</v>
      </c>
    </row>
    <row r="7007" spans="1:2">
      <c r="A7007" s="4">
        <v>7002</v>
      </c>
      <c r="B7007" s="6" t="str">
        <f>"201406005650"</f>
        <v>201406005650</v>
      </c>
    </row>
    <row r="7008" spans="1:2">
      <c r="A7008" s="4">
        <v>7003</v>
      </c>
      <c r="B7008" s="6" t="str">
        <f>"201406005676"</f>
        <v>201406005676</v>
      </c>
    </row>
    <row r="7009" spans="1:2">
      <c r="A7009" s="4">
        <v>7004</v>
      </c>
      <c r="B7009" s="6" t="str">
        <f>"201406005824"</f>
        <v>201406005824</v>
      </c>
    </row>
    <row r="7010" spans="1:2">
      <c r="A7010" s="4">
        <v>7005</v>
      </c>
      <c r="B7010" s="6" t="str">
        <f>"201406006070"</f>
        <v>201406006070</v>
      </c>
    </row>
    <row r="7011" spans="1:2">
      <c r="A7011" s="4">
        <v>7006</v>
      </c>
      <c r="B7011" s="6" t="str">
        <f>"201406006117"</f>
        <v>201406006117</v>
      </c>
    </row>
    <row r="7012" spans="1:2">
      <c r="A7012" s="4">
        <v>7007</v>
      </c>
      <c r="B7012" s="6" t="str">
        <f>"201406006136"</f>
        <v>201406006136</v>
      </c>
    </row>
    <row r="7013" spans="1:2">
      <c r="A7013" s="4">
        <v>7008</v>
      </c>
      <c r="B7013" s="6" t="str">
        <f>"201406006142"</f>
        <v>201406006142</v>
      </c>
    </row>
    <row r="7014" spans="1:2">
      <c r="A7014" s="4">
        <v>7009</v>
      </c>
      <c r="B7014" s="6" t="str">
        <f>"201406006306"</f>
        <v>201406006306</v>
      </c>
    </row>
    <row r="7015" spans="1:2">
      <c r="A7015" s="4">
        <v>7010</v>
      </c>
      <c r="B7015" s="6" t="str">
        <f>"201406006326"</f>
        <v>201406006326</v>
      </c>
    </row>
    <row r="7016" spans="1:2">
      <c r="A7016" s="4">
        <v>7011</v>
      </c>
      <c r="B7016" s="6" t="str">
        <f>"201406006390"</f>
        <v>201406006390</v>
      </c>
    </row>
    <row r="7017" spans="1:2">
      <c r="A7017" s="4">
        <v>7012</v>
      </c>
      <c r="B7017" s="6" t="str">
        <f>"201406006521"</f>
        <v>201406006521</v>
      </c>
    </row>
    <row r="7018" spans="1:2">
      <c r="A7018" s="4">
        <v>7013</v>
      </c>
      <c r="B7018" s="6" t="str">
        <f>"201406006540"</f>
        <v>201406006540</v>
      </c>
    </row>
    <row r="7019" spans="1:2">
      <c r="A7019" s="4">
        <v>7014</v>
      </c>
      <c r="B7019" s="6" t="str">
        <f>"201406006861"</f>
        <v>201406006861</v>
      </c>
    </row>
    <row r="7020" spans="1:2">
      <c r="A7020" s="4">
        <v>7015</v>
      </c>
      <c r="B7020" s="6" t="str">
        <f>"201406006877"</f>
        <v>201406006877</v>
      </c>
    </row>
    <row r="7021" spans="1:2">
      <c r="A7021" s="4">
        <v>7016</v>
      </c>
      <c r="B7021" s="6" t="str">
        <f>"201406006999"</f>
        <v>201406006999</v>
      </c>
    </row>
    <row r="7022" spans="1:2">
      <c r="A7022" s="4">
        <v>7017</v>
      </c>
      <c r="B7022" s="6" t="str">
        <f>"201406007017"</f>
        <v>201406007017</v>
      </c>
    </row>
    <row r="7023" spans="1:2">
      <c r="A7023" s="4">
        <v>7018</v>
      </c>
      <c r="B7023" s="6" t="str">
        <f>"201406007102"</f>
        <v>201406007102</v>
      </c>
    </row>
    <row r="7024" spans="1:2">
      <c r="A7024" s="4">
        <v>7019</v>
      </c>
      <c r="B7024" s="6" t="str">
        <f>"201406007315"</f>
        <v>201406007315</v>
      </c>
    </row>
    <row r="7025" spans="1:2">
      <c r="A7025" s="4">
        <v>7020</v>
      </c>
      <c r="B7025" s="6" t="str">
        <f>"201406007555"</f>
        <v>201406007555</v>
      </c>
    </row>
    <row r="7026" spans="1:2">
      <c r="A7026" s="4">
        <v>7021</v>
      </c>
      <c r="B7026" s="6" t="str">
        <f>"201406007594"</f>
        <v>201406007594</v>
      </c>
    </row>
    <row r="7027" spans="1:2">
      <c r="A7027" s="4">
        <v>7022</v>
      </c>
      <c r="B7027" s="6" t="str">
        <f>"201406007662"</f>
        <v>201406007662</v>
      </c>
    </row>
    <row r="7028" spans="1:2">
      <c r="A7028" s="4">
        <v>7023</v>
      </c>
      <c r="B7028" s="6" t="str">
        <f>"201406007913"</f>
        <v>201406007913</v>
      </c>
    </row>
    <row r="7029" spans="1:2">
      <c r="A7029" s="4">
        <v>7024</v>
      </c>
      <c r="B7029" s="6" t="str">
        <f>"201406007925"</f>
        <v>201406007925</v>
      </c>
    </row>
    <row r="7030" spans="1:2">
      <c r="A7030" s="4">
        <v>7025</v>
      </c>
      <c r="B7030" s="6" t="str">
        <f>"201406008093"</f>
        <v>201406008093</v>
      </c>
    </row>
    <row r="7031" spans="1:2">
      <c r="A7031" s="4">
        <v>7026</v>
      </c>
      <c r="B7031" s="6" t="str">
        <f>"201406008312"</f>
        <v>201406008312</v>
      </c>
    </row>
    <row r="7032" spans="1:2">
      <c r="A7032" s="4">
        <v>7027</v>
      </c>
      <c r="B7032" s="6" t="str">
        <f>"201406008506"</f>
        <v>201406008506</v>
      </c>
    </row>
    <row r="7033" spans="1:2">
      <c r="A7033" s="4">
        <v>7028</v>
      </c>
      <c r="B7033" s="6" t="str">
        <f>"201406009315"</f>
        <v>201406009315</v>
      </c>
    </row>
    <row r="7034" spans="1:2">
      <c r="A7034" s="4">
        <v>7029</v>
      </c>
      <c r="B7034" s="6" t="str">
        <f>"201406009499"</f>
        <v>201406009499</v>
      </c>
    </row>
    <row r="7035" spans="1:2">
      <c r="A7035" s="4">
        <v>7030</v>
      </c>
      <c r="B7035" s="6" t="str">
        <f>"201406009583"</f>
        <v>201406009583</v>
      </c>
    </row>
    <row r="7036" spans="1:2">
      <c r="A7036" s="4">
        <v>7031</v>
      </c>
      <c r="B7036" s="6" t="str">
        <f>"201406009601"</f>
        <v>201406009601</v>
      </c>
    </row>
    <row r="7037" spans="1:2">
      <c r="A7037" s="4">
        <v>7032</v>
      </c>
      <c r="B7037" s="6" t="str">
        <f>"201406009639"</f>
        <v>201406009639</v>
      </c>
    </row>
    <row r="7038" spans="1:2">
      <c r="A7038" s="4">
        <v>7033</v>
      </c>
      <c r="B7038" s="6" t="str">
        <f>"201406009716"</f>
        <v>201406009716</v>
      </c>
    </row>
    <row r="7039" spans="1:2">
      <c r="A7039" s="4">
        <v>7034</v>
      </c>
      <c r="B7039" s="6" t="str">
        <f>"201406009743"</f>
        <v>201406009743</v>
      </c>
    </row>
    <row r="7040" spans="1:2">
      <c r="A7040" s="4">
        <v>7035</v>
      </c>
      <c r="B7040" s="6" t="str">
        <f>"201406010187"</f>
        <v>201406010187</v>
      </c>
    </row>
    <row r="7041" spans="1:2">
      <c r="A7041" s="4">
        <v>7036</v>
      </c>
      <c r="B7041" s="6" t="str">
        <f>"201406010484"</f>
        <v>201406010484</v>
      </c>
    </row>
    <row r="7042" spans="1:2">
      <c r="A7042" s="4">
        <v>7037</v>
      </c>
      <c r="B7042" s="6" t="str">
        <f>"201406010511"</f>
        <v>201406010511</v>
      </c>
    </row>
    <row r="7043" spans="1:2">
      <c r="A7043" s="4">
        <v>7038</v>
      </c>
      <c r="B7043" s="6" t="str">
        <f>"201406010525"</f>
        <v>201406010525</v>
      </c>
    </row>
    <row r="7044" spans="1:2">
      <c r="A7044" s="4">
        <v>7039</v>
      </c>
      <c r="B7044" s="6" t="str">
        <f>"201406010779"</f>
        <v>201406010779</v>
      </c>
    </row>
    <row r="7045" spans="1:2">
      <c r="A7045" s="4">
        <v>7040</v>
      </c>
      <c r="B7045" s="6" t="str">
        <f>"201406011000"</f>
        <v>201406011000</v>
      </c>
    </row>
    <row r="7046" spans="1:2">
      <c r="A7046" s="4">
        <v>7041</v>
      </c>
      <c r="B7046" s="6" t="str">
        <f>"201406011499"</f>
        <v>201406011499</v>
      </c>
    </row>
    <row r="7047" spans="1:2">
      <c r="A7047" s="4">
        <v>7042</v>
      </c>
      <c r="B7047" s="6" t="str">
        <f>"201406011726"</f>
        <v>201406011726</v>
      </c>
    </row>
    <row r="7048" spans="1:2">
      <c r="A7048" s="4">
        <v>7043</v>
      </c>
      <c r="B7048" s="6" t="str">
        <f>"201406011746"</f>
        <v>201406011746</v>
      </c>
    </row>
    <row r="7049" spans="1:2">
      <c r="A7049" s="4">
        <v>7044</v>
      </c>
      <c r="B7049" s="6" t="str">
        <f>"201406011941"</f>
        <v>201406011941</v>
      </c>
    </row>
    <row r="7050" spans="1:2">
      <c r="A7050" s="4">
        <v>7045</v>
      </c>
      <c r="B7050" s="6" t="str">
        <f>"201406012013"</f>
        <v>201406012013</v>
      </c>
    </row>
    <row r="7051" spans="1:2">
      <c r="A7051" s="4">
        <v>7046</v>
      </c>
      <c r="B7051" s="6" t="str">
        <f>"201406012054"</f>
        <v>201406012054</v>
      </c>
    </row>
    <row r="7052" spans="1:2">
      <c r="A7052" s="4">
        <v>7047</v>
      </c>
      <c r="B7052" s="6" t="str">
        <f>"201406012122"</f>
        <v>201406012122</v>
      </c>
    </row>
    <row r="7053" spans="1:2">
      <c r="A7053" s="4">
        <v>7048</v>
      </c>
      <c r="B7053" s="6" t="str">
        <f>"201406012304"</f>
        <v>201406012304</v>
      </c>
    </row>
    <row r="7054" spans="1:2">
      <c r="A7054" s="4">
        <v>7049</v>
      </c>
      <c r="B7054" s="6" t="str">
        <f>"201406012445"</f>
        <v>201406012445</v>
      </c>
    </row>
    <row r="7055" spans="1:2">
      <c r="A7055" s="4">
        <v>7050</v>
      </c>
      <c r="B7055" s="6" t="str">
        <f>"201406012610"</f>
        <v>201406012610</v>
      </c>
    </row>
    <row r="7056" spans="1:2">
      <c r="A7056" s="4">
        <v>7051</v>
      </c>
      <c r="B7056" s="6" t="str">
        <f>"201406012707"</f>
        <v>201406012707</v>
      </c>
    </row>
    <row r="7057" spans="1:2">
      <c r="A7057" s="4">
        <v>7052</v>
      </c>
      <c r="B7057" s="6" t="str">
        <f>"201406012711"</f>
        <v>201406012711</v>
      </c>
    </row>
    <row r="7058" spans="1:2">
      <c r="A7058" s="4">
        <v>7053</v>
      </c>
      <c r="B7058" s="6" t="str">
        <f>"201406012899"</f>
        <v>201406012899</v>
      </c>
    </row>
    <row r="7059" spans="1:2">
      <c r="A7059" s="4">
        <v>7054</v>
      </c>
      <c r="B7059" s="6" t="str">
        <f>"201406012979"</f>
        <v>201406012979</v>
      </c>
    </row>
    <row r="7060" spans="1:2">
      <c r="A7060" s="4">
        <v>7055</v>
      </c>
      <c r="B7060" s="6" t="str">
        <f>"201406013084"</f>
        <v>201406013084</v>
      </c>
    </row>
    <row r="7061" spans="1:2">
      <c r="A7061" s="4">
        <v>7056</v>
      </c>
      <c r="B7061" s="6" t="str">
        <f>"201406013204"</f>
        <v>201406013204</v>
      </c>
    </row>
    <row r="7062" spans="1:2">
      <c r="A7062" s="4">
        <v>7057</v>
      </c>
      <c r="B7062" s="6" t="str">
        <f>"201406013371"</f>
        <v>201406013371</v>
      </c>
    </row>
    <row r="7063" spans="1:2">
      <c r="A7063" s="4">
        <v>7058</v>
      </c>
      <c r="B7063" s="6" t="str">
        <f>"201406013372"</f>
        <v>201406013372</v>
      </c>
    </row>
    <row r="7064" spans="1:2">
      <c r="A7064" s="4">
        <v>7059</v>
      </c>
      <c r="B7064" s="6" t="str">
        <f>"201406013515"</f>
        <v>201406013515</v>
      </c>
    </row>
    <row r="7065" spans="1:2">
      <c r="A7065" s="4">
        <v>7060</v>
      </c>
      <c r="B7065" s="6" t="str">
        <f>"201406013566"</f>
        <v>201406013566</v>
      </c>
    </row>
    <row r="7066" spans="1:2">
      <c r="A7066" s="4">
        <v>7061</v>
      </c>
      <c r="B7066" s="6" t="str">
        <f>"201406013649"</f>
        <v>201406013649</v>
      </c>
    </row>
    <row r="7067" spans="1:2">
      <c r="A7067" s="4">
        <v>7062</v>
      </c>
      <c r="B7067" s="6" t="str">
        <f>"201406013692"</f>
        <v>201406013692</v>
      </c>
    </row>
    <row r="7068" spans="1:2">
      <c r="A7068" s="4">
        <v>7063</v>
      </c>
      <c r="B7068" s="6" t="str">
        <f>"201406013718"</f>
        <v>201406013718</v>
      </c>
    </row>
    <row r="7069" spans="1:2">
      <c r="A7069" s="4">
        <v>7064</v>
      </c>
      <c r="B7069" s="6" t="str">
        <f>"201406014014"</f>
        <v>201406014014</v>
      </c>
    </row>
    <row r="7070" spans="1:2">
      <c r="A7070" s="4">
        <v>7065</v>
      </c>
      <c r="B7070" s="6" t="str">
        <f>"201406014430"</f>
        <v>201406014430</v>
      </c>
    </row>
    <row r="7071" spans="1:2">
      <c r="A7071" s="4">
        <v>7066</v>
      </c>
      <c r="B7071" s="6" t="str">
        <f>"201406014501"</f>
        <v>201406014501</v>
      </c>
    </row>
    <row r="7072" spans="1:2">
      <c r="A7072" s="4">
        <v>7067</v>
      </c>
      <c r="B7072" s="6" t="str">
        <f>"201406014523"</f>
        <v>201406014523</v>
      </c>
    </row>
    <row r="7073" spans="1:2">
      <c r="A7073" s="4">
        <v>7068</v>
      </c>
      <c r="B7073" s="6" t="str">
        <f>"201406014599"</f>
        <v>201406014599</v>
      </c>
    </row>
    <row r="7074" spans="1:2">
      <c r="A7074" s="4">
        <v>7069</v>
      </c>
      <c r="B7074" s="6" t="str">
        <f>"201406014665"</f>
        <v>201406014665</v>
      </c>
    </row>
    <row r="7075" spans="1:2">
      <c r="A7075" s="4">
        <v>7070</v>
      </c>
      <c r="B7075" s="6" t="str">
        <f>"201406014698"</f>
        <v>201406014698</v>
      </c>
    </row>
    <row r="7076" spans="1:2">
      <c r="A7076" s="4">
        <v>7071</v>
      </c>
      <c r="B7076" s="6" t="str">
        <f>"201406014782"</f>
        <v>201406014782</v>
      </c>
    </row>
    <row r="7077" spans="1:2">
      <c r="A7077" s="4">
        <v>7072</v>
      </c>
      <c r="B7077" s="6" t="str">
        <f>"201406014817"</f>
        <v>201406014817</v>
      </c>
    </row>
    <row r="7078" spans="1:2">
      <c r="A7078" s="4">
        <v>7073</v>
      </c>
      <c r="B7078" s="6" t="str">
        <f>"201406014854"</f>
        <v>201406014854</v>
      </c>
    </row>
    <row r="7079" spans="1:2">
      <c r="A7079" s="4">
        <v>7074</v>
      </c>
      <c r="B7079" s="6" t="str">
        <f>"201406014916"</f>
        <v>201406014916</v>
      </c>
    </row>
    <row r="7080" spans="1:2">
      <c r="A7080" s="4">
        <v>7075</v>
      </c>
      <c r="B7080" s="6" t="str">
        <f>"201406014992"</f>
        <v>201406014992</v>
      </c>
    </row>
    <row r="7081" spans="1:2">
      <c r="A7081" s="4">
        <v>7076</v>
      </c>
      <c r="B7081" s="6" t="str">
        <f>"201406015055"</f>
        <v>201406015055</v>
      </c>
    </row>
    <row r="7082" spans="1:2">
      <c r="A7082" s="4">
        <v>7077</v>
      </c>
      <c r="B7082" s="6" t="str">
        <f>"201406015186"</f>
        <v>201406015186</v>
      </c>
    </row>
    <row r="7083" spans="1:2">
      <c r="A7083" s="4">
        <v>7078</v>
      </c>
      <c r="B7083" s="6" t="str">
        <f>"201406015240"</f>
        <v>201406015240</v>
      </c>
    </row>
    <row r="7084" spans="1:2">
      <c r="A7084" s="4">
        <v>7079</v>
      </c>
      <c r="B7084" s="6" t="str">
        <f>"201406015321"</f>
        <v>201406015321</v>
      </c>
    </row>
    <row r="7085" spans="1:2">
      <c r="A7085" s="4">
        <v>7080</v>
      </c>
      <c r="B7085" s="6" t="str">
        <f>"201406015440"</f>
        <v>201406015440</v>
      </c>
    </row>
    <row r="7086" spans="1:2">
      <c r="A7086" s="4">
        <v>7081</v>
      </c>
      <c r="B7086" s="6" t="str">
        <f>"201406015489"</f>
        <v>201406015489</v>
      </c>
    </row>
    <row r="7087" spans="1:2">
      <c r="A7087" s="4">
        <v>7082</v>
      </c>
      <c r="B7087" s="6" t="str">
        <f>"201406015567"</f>
        <v>201406015567</v>
      </c>
    </row>
    <row r="7088" spans="1:2">
      <c r="A7088" s="4">
        <v>7083</v>
      </c>
      <c r="B7088" s="6" t="str">
        <f>"201406015818"</f>
        <v>201406015818</v>
      </c>
    </row>
    <row r="7089" spans="1:2">
      <c r="A7089" s="4">
        <v>7084</v>
      </c>
      <c r="B7089" s="6" t="str">
        <f>"201406016058"</f>
        <v>201406016058</v>
      </c>
    </row>
    <row r="7090" spans="1:2">
      <c r="A7090" s="4">
        <v>7085</v>
      </c>
      <c r="B7090" s="6" t="str">
        <f>"201406016246"</f>
        <v>201406016246</v>
      </c>
    </row>
    <row r="7091" spans="1:2">
      <c r="A7091" s="4">
        <v>7086</v>
      </c>
      <c r="B7091" s="6" t="str">
        <f>"201406016325"</f>
        <v>201406016325</v>
      </c>
    </row>
    <row r="7092" spans="1:2">
      <c r="A7092" s="4">
        <v>7087</v>
      </c>
      <c r="B7092" s="6" t="str">
        <f>"201406016433"</f>
        <v>201406016433</v>
      </c>
    </row>
    <row r="7093" spans="1:2">
      <c r="A7093" s="4">
        <v>7088</v>
      </c>
      <c r="B7093" s="6" t="str">
        <f>"201406017200"</f>
        <v>201406017200</v>
      </c>
    </row>
    <row r="7094" spans="1:2">
      <c r="A7094" s="4">
        <v>7089</v>
      </c>
      <c r="B7094" s="6" t="str">
        <f>"201406017397"</f>
        <v>201406017397</v>
      </c>
    </row>
    <row r="7095" spans="1:2">
      <c r="A7095" s="4">
        <v>7090</v>
      </c>
      <c r="B7095" s="6" t="str">
        <f>"201406017673"</f>
        <v>201406017673</v>
      </c>
    </row>
    <row r="7096" spans="1:2">
      <c r="A7096" s="4">
        <v>7091</v>
      </c>
      <c r="B7096" s="6" t="str">
        <f>"201406017958"</f>
        <v>201406017958</v>
      </c>
    </row>
    <row r="7097" spans="1:2">
      <c r="A7097" s="4">
        <v>7092</v>
      </c>
      <c r="B7097" s="6" t="str">
        <f>"201406018329"</f>
        <v>201406018329</v>
      </c>
    </row>
    <row r="7098" spans="1:2">
      <c r="A7098" s="4">
        <v>7093</v>
      </c>
      <c r="B7098" s="6" t="str">
        <f>"201406018357"</f>
        <v>201406018357</v>
      </c>
    </row>
    <row r="7099" spans="1:2">
      <c r="A7099" s="4">
        <v>7094</v>
      </c>
      <c r="B7099" s="6" t="str">
        <f>"201406018393"</f>
        <v>201406018393</v>
      </c>
    </row>
    <row r="7100" spans="1:2">
      <c r="A7100" s="4">
        <v>7095</v>
      </c>
      <c r="B7100" s="6" t="str">
        <f>"201406018488"</f>
        <v>201406018488</v>
      </c>
    </row>
    <row r="7101" spans="1:2">
      <c r="A7101" s="4">
        <v>7096</v>
      </c>
      <c r="B7101" s="6" t="str">
        <f>"201406018508"</f>
        <v>201406018508</v>
      </c>
    </row>
    <row r="7102" spans="1:2">
      <c r="A7102" s="4">
        <v>7097</v>
      </c>
      <c r="B7102" s="6" t="str">
        <f>"201406018705"</f>
        <v>201406018705</v>
      </c>
    </row>
    <row r="7103" spans="1:2">
      <c r="A7103" s="4">
        <v>7098</v>
      </c>
      <c r="B7103" s="6" t="str">
        <f>"201406018732"</f>
        <v>201406018732</v>
      </c>
    </row>
    <row r="7104" spans="1:2">
      <c r="A7104" s="4">
        <v>7099</v>
      </c>
      <c r="B7104" s="6" t="str">
        <f>"201407000030"</f>
        <v>201407000030</v>
      </c>
    </row>
    <row r="7105" spans="1:2">
      <c r="A7105" s="4">
        <v>7100</v>
      </c>
      <c r="B7105" s="6" t="str">
        <f>"201407000040"</f>
        <v>201407000040</v>
      </c>
    </row>
    <row r="7106" spans="1:2">
      <c r="A7106" s="4">
        <v>7101</v>
      </c>
      <c r="B7106" s="6" t="str">
        <f>"201407000063"</f>
        <v>201407000063</v>
      </c>
    </row>
    <row r="7107" spans="1:2">
      <c r="A7107" s="4">
        <v>7102</v>
      </c>
      <c r="B7107" s="6" t="str">
        <f>"201407000090"</f>
        <v>201407000090</v>
      </c>
    </row>
    <row r="7108" spans="1:2">
      <c r="A7108" s="4">
        <v>7103</v>
      </c>
      <c r="B7108" s="6" t="str">
        <f>"201407000194"</f>
        <v>201407000194</v>
      </c>
    </row>
    <row r="7109" spans="1:2">
      <c r="A7109" s="4">
        <v>7104</v>
      </c>
      <c r="B7109" s="6" t="str">
        <f>"201407000250"</f>
        <v>201407000250</v>
      </c>
    </row>
    <row r="7110" spans="1:2">
      <c r="A7110" s="4">
        <v>7105</v>
      </c>
      <c r="B7110" s="6" t="str">
        <f>"201407000281"</f>
        <v>201407000281</v>
      </c>
    </row>
    <row r="7111" spans="1:2">
      <c r="A7111" s="4">
        <v>7106</v>
      </c>
      <c r="B7111" s="6" t="str">
        <f>"201408000004"</f>
        <v>201408000004</v>
      </c>
    </row>
    <row r="7112" spans="1:2">
      <c r="A7112" s="4">
        <v>7107</v>
      </c>
      <c r="B7112" s="6" t="str">
        <f>"201408000044"</f>
        <v>201408000044</v>
      </c>
    </row>
    <row r="7113" spans="1:2">
      <c r="A7113" s="4">
        <v>7108</v>
      </c>
      <c r="B7113" s="6" t="str">
        <f>"201408000087"</f>
        <v>201408000087</v>
      </c>
    </row>
    <row r="7114" spans="1:2">
      <c r="A7114" s="4">
        <v>7109</v>
      </c>
      <c r="B7114" s="6" t="str">
        <f>"201408000107"</f>
        <v>201408000107</v>
      </c>
    </row>
    <row r="7115" spans="1:2">
      <c r="A7115" s="4">
        <v>7110</v>
      </c>
      <c r="B7115" s="6" t="str">
        <f>"201408000156"</f>
        <v>201408000156</v>
      </c>
    </row>
    <row r="7116" spans="1:2">
      <c r="A7116" s="4">
        <v>7111</v>
      </c>
      <c r="B7116" s="6" t="str">
        <f>"201408000185"</f>
        <v>201408000185</v>
      </c>
    </row>
    <row r="7117" spans="1:2">
      <c r="A7117" s="4">
        <v>7112</v>
      </c>
      <c r="B7117" s="6" t="str">
        <f>"201409000046"</f>
        <v>201409000046</v>
      </c>
    </row>
    <row r="7118" spans="1:2">
      <c r="A7118" s="4">
        <v>7113</v>
      </c>
      <c r="B7118" s="6" t="str">
        <f>"201409000131"</f>
        <v>201409000131</v>
      </c>
    </row>
    <row r="7119" spans="1:2">
      <c r="A7119" s="4">
        <v>7114</v>
      </c>
      <c r="B7119" s="6" t="str">
        <f>"201409000229"</f>
        <v>201409000229</v>
      </c>
    </row>
    <row r="7120" spans="1:2">
      <c r="A7120" s="4">
        <v>7115</v>
      </c>
      <c r="B7120" s="6" t="str">
        <f>"201409000256"</f>
        <v>201409000256</v>
      </c>
    </row>
    <row r="7121" spans="1:2">
      <c r="A7121" s="4">
        <v>7116</v>
      </c>
      <c r="B7121" s="6" t="str">
        <f>"201409000420"</f>
        <v>201409000420</v>
      </c>
    </row>
    <row r="7122" spans="1:2">
      <c r="A7122" s="4">
        <v>7117</v>
      </c>
      <c r="B7122" s="6" t="str">
        <f>"201409000447"</f>
        <v>201409000447</v>
      </c>
    </row>
    <row r="7123" spans="1:2">
      <c r="A7123" s="4">
        <v>7118</v>
      </c>
      <c r="B7123" s="6" t="str">
        <f>"201409000499"</f>
        <v>201409000499</v>
      </c>
    </row>
    <row r="7124" spans="1:2">
      <c r="A7124" s="4">
        <v>7119</v>
      </c>
      <c r="B7124" s="6" t="str">
        <f>"201409000503"</f>
        <v>201409000503</v>
      </c>
    </row>
    <row r="7125" spans="1:2">
      <c r="A7125" s="4">
        <v>7120</v>
      </c>
      <c r="B7125" s="6" t="str">
        <f>"201409000507"</f>
        <v>201409000507</v>
      </c>
    </row>
    <row r="7126" spans="1:2">
      <c r="A7126" s="4">
        <v>7121</v>
      </c>
      <c r="B7126" s="6" t="str">
        <f>"201409000619"</f>
        <v>201409000619</v>
      </c>
    </row>
    <row r="7127" spans="1:2">
      <c r="A7127" s="4">
        <v>7122</v>
      </c>
      <c r="B7127" s="6" t="str">
        <f>"201409000670"</f>
        <v>201409000670</v>
      </c>
    </row>
    <row r="7128" spans="1:2">
      <c r="A7128" s="4">
        <v>7123</v>
      </c>
      <c r="B7128" s="6" t="str">
        <f>"201409000956"</f>
        <v>201409000956</v>
      </c>
    </row>
    <row r="7129" spans="1:2">
      <c r="A7129" s="4">
        <v>7124</v>
      </c>
      <c r="B7129" s="6" t="str">
        <f>"201409001030"</f>
        <v>201409001030</v>
      </c>
    </row>
    <row r="7130" spans="1:2">
      <c r="A7130" s="4">
        <v>7125</v>
      </c>
      <c r="B7130" s="6" t="str">
        <f>"201409001118"</f>
        <v>201409001118</v>
      </c>
    </row>
    <row r="7131" spans="1:2">
      <c r="A7131" s="4">
        <v>7126</v>
      </c>
      <c r="B7131" s="6" t="str">
        <f>"201409001125"</f>
        <v>201409001125</v>
      </c>
    </row>
    <row r="7132" spans="1:2">
      <c r="A7132" s="4">
        <v>7127</v>
      </c>
      <c r="B7132" s="6" t="str">
        <f>"201409001160"</f>
        <v>201409001160</v>
      </c>
    </row>
    <row r="7133" spans="1:2">
      <c r="A7133" s="4">
        <v>7128</v>
      </c>
      <c r="B7133" s="6" t="str">
        <f>"201409001164"</f>
        <v>201409001164</v>
      </c>
    </row>
    <row r="7134" spans="1:2">
      <c r="A7134" s="4">
        <v>7129</v>
      </c>
      <c r="B7134" s="6" t="str">
        <f>"201409001197"</f>
        <v>201409001197</v>
      </c>
    </row>
    <row r="7135" spans="1:2">
      <c r="A7135" s="4">
        <v>7130</v>
      </c>
      <c r="B7135" s="6" t="str">
        <f>"201409001220"</f>
        <v>201409001220</v>
      </c>
    </row>
    <row r="7136" spans="1:2">
      <c r="A7136" s="4">
        <v>7131</v>
      </c>
      <c r="B7136" s="6" t="str">
        <f>"201409001297"</f>
        <v>201409001297</v>
      </c>
    </row>
    <row r="7137" spans="1:2">
      <c r="A7137" s="4">
        <v>7132</v>
      </c>
      <c r="B7137" s="6" t="str">
        <f>"201409001454"</f>
        <v>201409001454</v>
      </c>
    </row>
    <row r="7138" spans="1:2">
      <c r="A7138" s="4">
        <v>7133</v>
      </c>
      <c r="B7138" s="6" t="str">
        <f>"201409001826"</f>
        <v>201409001826</v>
      </c>
    </row>
    <row r="7139" spans="1:2">
      <c r="A7139" s="4">
        <v>7134</v>
      </c>
      <c r="B7139" s="6" t="str">
        <f>"201409001914"</f>
        <v>201409001914</v>
      </c>
    </row>
    <row r="7140" spans="1:2">
      <c r="A7140" s="4">
        <v>7135</v>
      </c>
      <c r="B7140" s="6" t="str">
        <f>"201409001925"</f>
        <v>201409001925</v>
      </c>
    </row>
    <row r="7141" spans="1:2">
      <c r="A7141" s="4">
        <v>7136</v>
      </c>
      <c r="B7141" s="6" t="str">
        <f>"201409001948"</f>
        <v>201409001948</v>
      </c>
    </row>
    <row r="7142" spans="1:2">
      <c r="A7142" s="4">
        <v>7137</v>
      </c>
      <c r="B7142" s="6" t="str">
        <f>"201409001949"</f>
        <v>201409001949</v>
      </c>
    </row>
    <row r="7143" spans="1:2">
      <c r="A7143" s="4">
        <v>7138</v>
      </c>
      <c r="B7143" s="6" t="str">
        <f>"201409001956"</f>
        <v>201409001956</v>
      </c>
    </row>
    <row r="7144" spans="1:2">
      <c r="A7144" s="4">
        <v>7139</v>
      </c>
      <c r="B7144" s="6" t="str">
        <f>"201409001959"</f>
        <v>201409001959</v>
      </c>
    </row>
    <row r="7145" spans="1:2">
      <c r="A7145" s="4">
        <v>7140</v>
      </c>
      <c r="B7145" s="6" t="str">
        <f>"201409002142"</f>
        <v>201409002142</v>
      </c>
    </row>
    <row r="7146" spans="1:2">
      <c r="A7146" s="4">
        <v>7141</v>
      </c>
      <c r="B7146" s="6" t="str">
        <f>"201409002172"</f>
        <v>201409002172</v>
      </c>
    </row>
    <row r="7147" spans="1:2">
      <c r="A7147" s="4">
        <v>7142</v>
      </c>
      <c r="B7147" s="6" t="str">
        <f>"201409002206"</f>
        <v>201409002206</v>
      </c>
    </row>
    <row r="7148" spans="1:2">
      <c r="A7148" s="4">
        <v>7143</v>
      </c>
      <c r="B7148" s="6" t="str">
        <f>"201409002310"</f>
        <v>201409002310</v>
      </c>
    </row>
    <row r="7149" spans="1:2">
      <c r="A7149" s="4">
        <v>7144</v>
      </c>
      <c r="B7149" s="6" t="str">
        <f>"201409002394"</f>
        <v>201409002394</v>
      </c>
    </row>
    <row r="7150" spans="1:2">
      <c r="A7150" s="4">
        <v>7145</v>
      </c>
      <c r="B7150" s="6" t="str">
        <f>"201409002449"</f>
        <v>201409002449</v>
      </c>
    </row>
    <row r="7151" spans="1:2">
      <c r="A7151" s="4">
        <v>7146</v>
      </c>
      <c r="B7151" s="6" t="str">
        <f>"201409002506"</f>
        <v>201409002506</v>
      </c>
    </row>
    <row r="7152" spans="1:2">
      <c r="A7152" s="4">
        <v>7147</v>
      </c>
      <c r="B7152" s="6" t="str">
        <f>"201409002537"</f>
        <v>201409002537</v>
      </c>
    </row>
    <row r="7153" spans="1:2">
      <c r="A7153" s="4">
        <v>7148</v>
      </c>
      <c r="B7153" s="6" t="str">
        <f>"201409002538"</f>
        <v>201409002538</v>
      </c>
    </row>
    <row r="7154" spans="1:2">
      <c r="A7154" s="4">
        <v>7149</v>
      </c>
      <c r="B7154" s="6" t="str">
        <f>"201409002567"</f>
        <v>201409002567</v>
      </c>
    </row>
    <row r="7155" spans="1:2">
      <c r="A7155" s="4">
        <v>7150</v>
      </c>
      <c r="B7155" s="6" t="str">
        <f>"201409002644"</f>
        <v>201409002644</v>
      </c>
    </row>
    <row r="7156" spans="1:2">
      <c r="A7156" s="4">
        <v>7151</v>
      </c>
      <c r="B7156" s="6" t="str">
        <f>"201409002710"</f>
        <v>201409002710</v>
      </c>
    </row>
    <row r="7157" spans="1:2">
      <c r="A7157" s="4">
        <v>7152</v>
      </c>
      <c r="B7157" s="6" t="str">
        <f>"201409002961"</f>
        <v>201409002961</v>
      </c>
    </row>
    <row r="7158" spans="1:2">
      <c r="A7158" s="4">
        <v>7153</v>
      </c>
      <c r="B7158" s="6" t="str">
        <f>"201409002989"</f>
        <v>201409002989</v>
      </c>
    </row>
    <row r="7159" spans="1:2">
      <c r="A7159" s="4">
        <v>7154</v>
      </c>
      <c r="B7159" s="6" t="str">
        <f>"201409003267"</f>
        <v>201409003267</v>
      </c>
    </row>
    <row r="7160" spans="1:2">
      <c r="A7160" s="4">
        <v>7155</v>
      </c>
      <c r="B7160" s="6" t="str">
        <f>"201409003369"</f>
        <v>201409003369</v>
      </c>
    </row>
    <row r="7161" spans="1:2">
      <c r="A7161" s="4">
        <v>7156</v>
      </c>
      <c r="B7161" s="6" t="str">
        <f>"201409003424"</f>
        <v>201409003424</v>
      </c>
    </row>
    <row r="7162" spans="1:2">
      <c r="A7162" s="4">
        <v>7157</v>
      </c>
      <c r="B7162" s="6" t="str">
        <f>"201409003541"</f>
        <v>201409003541</v>
      </c>
    </row>
    <row r="7163" spans="1:2">
      <c r="A7163" s="4">
        <v>7158</v>
      </c>
      <c r="B7163" s="6" t="str">
        <f>"201409003575"</f>
        <v>201409003575</v>
      </c>
    </row>
    <row r="7164" spans="1:2">
      <c r="A7164" s="4">
        <v>7159</v>
      </c>
      <c r="B7164" s="6" t="str">
        <f>"201409003952"</f>
        <v>201409003952</v>
      </c>
    </row>
    <row r="7165" spans="1:2">
      <c r="A7165" s="4">
        <v>7160</v>
      </c>
      <c r="B7165" s="6" t="str">
        <f>"201409003969"</f>
        <v>201409003969</v>
      </c>
    </row>
    <row r="7166" spans="1:2">
      <c r="A7166" s="4">
        <v>7161</v>
      </c>
      <c r="B7166" s="6" t="str">
        <f>"201409004065"</f>
        <v>201409004065</v>
      </c>
    </row>
    <row r="7167" spans="1:2">
      <c r="A7167" s="4">
        <v>7162</v>
      </c>
      <c r="B7167" s="6" t="str">
        <f>"201409004148"</f>
        <v>201409004148</v>
      </c>
    </row>
    <row r="7168" spans="1:2">
      <c r="A7168" s="4">
        <v>7163</v>
      </c>
      <c r="B7168" s="6" t="str">
        <f>"201409004203"</f>
        <v>201409004203</v>
      </c>
    </row>
    <row r="7169" spans="1:2">
      <c r="A7169" s="4">
        <v>7164</v>
      </c>
      <c r="B7169" s="6" t="str">
        <f>"201409004283"</f>
        <v>201409004283</v>
      </c>
    </row>
    <row r="7170" spans="1:2">
      <c r="A7170" s="4">
        <v>7165</v>
      </c>
      <c r="B7170" s="6" t="str">
        <f>"201409004355"</f>
        <v>201409004355</v>
      </c>
    </row>
    <row r="7171" spans="1:2">
      <c r="A7171" s="4">
        <v>7166</v>
      </c>
      <c r="B7171" s="6" t="str">
        <f>"201409004414"</f>
        <v>201409004414</v>
      </c>
    </row>
    <row r="7172" spans="1:2">
      <c r="A7172" s="4">
        <v>7167</v>
      </c>
      <c r="B7172" s="6" t="str">
        <f>"201409004430"</f>
        <v>201409004430</v>
      </c>
    </row>
    <row r="7173" spans="1:2">
      <c r="A7173" s="4">
        <v>7168</v>
      </c>
      <c r="B7173" s="6" t="str">
        <f>"201409004432"</f>
        <v>201409004432</v>
      </c>
    </row>
    <row r="7174" spans="1:2">
      <c r="A7174" s="4">
        <v>7169</v>
      </c>
      <c r="B7174" s="6" t="str">
        <f>"201409004434"</f>
        <v>201409004434</v>
      </c>
    </row>
    <row r="7175" spans="1:2">
      <c r="A7175" s="4">
        <v>7170</v>
      </c>
      <c r="B7175" s="6" t="str">
        <f>"201409004444"</f>
        <v>201409004444</v>
      </c>
    </row>
    <row r="7176" spans="1:2">
      <c r="A7176" s="4">
        <v>7171</v>
      </c>
      <c r="B7176" s="6" t="str">
        <f>"201409004456"</f>
        <v>201409004456</v>
      </c>
    </row>
    <row r="7177" spans="1:2">
      <c r="A7177" s="4">
        <v>7172</v>
      </c>
      <c r="B7177" s="6" t="str">
        <f>"201409004554"</f>
        <v>201409004554</v>
      </c>
    </row>
    <row r="7178" spans="1:2">
      <c r="A7178" s="4">
        <v>7173</v>
      </c>
      <c r="B7178" s="6" t="str">
        <f>"201409004636"</f>
        <v>201409004636</v>
      </c>
    </row>
    <row r="7179" spans="1:2">
      <c r="A7179" s="4">
        <v>7174</v>
      </c>
      <c r="B7179" s="6" t="str">
        <f>"201409004672"</f>
        <v>201409004672</v>
      </c>
    </row>
    <row r="7180" spans="1:2">
      <c r="A7180" s="4">
        <v>7175</v>
      </c>
      <c r="B7180" s="6" t="str">
        <f>"201409004702"</f>
        <v>201409004702</v>
      </c>
    </row>
    <row r="7181" spans="1:2">
      <c r="A7181" s="4">
        <v>7176</v>
      </c>
      <c r="B7181" s="6" t="str">
        <f>"201409004761"</f>
        <v>201409004761</v>
      </c>
    </row>
    <row r="7182" spans="1:2">
      <c r="A7182" s="4">
        <v>7177</v>
      </c>
      <c r="B7182" s="6" t="str">
        <f>"201409004796"</f>
        <v>201409004796</v>
      </c>
    </row>
    <row r="7183" spans="1:2">
      <c r="A7183" s="4">
        <v>7178</v>
      </c>
      <c r="B7183" s="6" t="str">
        <f>"201409004845"</f>
        <v>201409004845</v>
      </c>
    </row>
    <row r="7184" spans="1:2">
      <c r="A7184" s="4">
        <v>7179</v>
      </c>
      <c r="B7184" s="6" t="str">
        <f>"201409004938"</f>
        <v>201409004938</v>
      </c>
    </row>
    <row r="7185" spans="1:2">
      <c r="A7185" s="4">
        <v>7180</v>
      </c>
      <c r="B7185" s="6" t="str">
        <f>"201409005071"</f>
        <v>201409005071</v>
      </c>
    </row>
    <row r="7186" spans="1:2">
      <c r="A7186" s="4">
        <v>7181</v>
      </c>
      <c r="B7186" s="6" t="str">
        <f>"201409005075"</f>
        <v>201409005075</v>
      </c>
    </row>
    <row r="7187" spans="1:2">
      <c r="A7187" s="4">
        <v>7182</v>
      </c>
      <c r="B7187" s="6" t="str">
        <f>"201409005104"</f>
        <v>201409005104</v>
      </c>
    </row>
    <row r="7188" spans="1:2">
      <c r="A7188" s="4">
        <v>7183</v>
      </c>
      <c r="B7188" s="6" t="str">
        <f>"201409005135"</f>
        <v>201409005135</v>
      </c>
    </row>
    <row r="7189" spans="1:2">
      <c r="A7189" s="4">
        <v>7184</v>
      </c>
      <c r="B7189" s="6" t="str">
        <f>"201409005224"</f>
        <v>201409005224</v>
      </c>
    </row>
    <row r="7190" spans="1:2">
      <c r="A7190" s="4">
        <v>7185</v>
      </c>
      <c r="B7190" s="6" t="str">
        <f>"201409005236"</f>
        <v>201409005236</v>
      </c>
    </row>
    <row r="7191" spans="1:2">
      <c r="A7191" s="4">
        <v>7186</v>
      </c>
      <c r="B7191" s="6" t="str">
        <f>"201409005293"</f>
        <v>201409005293</v>
      </c>
    </row>
    <row r="7192" spans="1:2">
      <c r="A7192" s="4">
        <v>7187</v>
      </c>
      <c r="B7192" s="6" t="str">
        <f>"201409005337"</f>
        <v>201409005337</v>
      </c>
    </row>
    <row r="7193" spans="1:2">
      <c r="A7193" s="4">
        <v>7188</v>
      </c>
      <c r="B7193" s="6" t="str">
        <f>"201409005599"</f>
        <v>201409005599</v>
      </c>
    </row>
    <row r="7194" spans="1:2">
      <c r="A7194" s="4">
        <v>7189</v>
      </c>
      <c r="B7194" s="6" t="str">
        <f>"201409005715"</f>
        <v>201409005715</v>
      </c>
    </row>
    <row r="7195" spans="1:2">
      <c r="A7195" s="4">
        <v>7190</v>
      </c>
      <c r="B7195" s="6" t="str">
        <f>"201409006002"</f>
        <v>201409006002</v>
      </c>
    </row>
    <row r="7196" spans="1:2">
      <c r="A7196" s="4">
        <v>7191</v>
      </c>
      <c r="B7196" s="6" t="str">
        <f>"201409006070"</f>
        <v>201409006070</v>
      </c>
    </row>
    <row r="7197" spans="1:2">
      <c r="A7197" s="4">
        <v>7192</v>
      </c>
      <c r="B7197" s="6" t="str">
        <f>"201409006099"</f>
        <v>201409006099</v>
      </c>
    </row>
    <row r="7198" spans="1:2">
      <c r="A7198" s="4">
        <v>7193</v>
      </c>
      <c r="B7198" s="6" t="str">
        <f>"201409006441"</f>
        <v>201409006441</v>
      </c>
    </row>
    <row r="7199" spans="1:2">
      <c r="A7199" s="4">
        <v>7194</v>
      </c>
      <c r="B7199" s="6" t="str">
        <f>"201409006576"</f>
        <v>201409006576</v>
      </c>
    </row>
    <row r="7200" spans="1:2">
      <c r="A7200" s="4">
        <v>7195</v>
      </c>
      <c r="B7200" s="6" t="str">
        <f>"201409006638"</f>
        <v>201409006638</v>
      </c>
    </row>
    <row r="7201" spans="1:2">
      <c r="A7201" s="4">
        <v>7196</v>
      </c>
      <c r="B7201" s="6" t="str">
        <f>"201409006813"</f>
        <v>201409006813</v>
      </c>
    </row>
    <row r="7202" spans="1:2">
      <c r="A7202" s="4">
        <v>7197</v>
      </c>
      <c r="B7202" s="6" t="str">
        <f>"201409006963"</f>
        <v>201409006963</v>
      </c>
    </row>
    <row r="7203" spans="1:2">
      <c r="A7203" s="4">
        <v>7198</v>
      </c>
      <c r="B7203" s="6" t="str">
        <f>"201409007100"</f>
        <v>201409007100</v>
      </c>
    </row>
    <row r="7204" spans="1:2">
      <c r="A7204" s="4">
        <v>7199</v>
      </c>
      <c r="B7204" s="6" t="str">
        <f>"201409007149"</f>
        <v>201409007149</v>
      </c>
    </row>
    <row r="7205" spans="1:2">
      <c r="A7205" s="4">
        <v>7200</v>
      </c>
      <c r="B7205" s="6" t="str">
        <f>"201409007160"</f>
        <v>201409007160</v>
      </c>
    </row>
    <row r="7206" spans="1:2">
      <c r="A7206" s="4">
        <v>7201</v>
      </c>
      <c r="B7206" s="6" t="str">
        <f>"201410000246"</f>
        <v>201410000246</v>
      </c>
    </row>
    <row r="7207" spans="1:2">
      <c r="A7207" s="4">
        <v>7202</v>
      </c>
      <c r="B7207" s="6" t="str">
        <f>"201410000443"</f>
        <v>201410000443</v>
      </c>
    </row>
    <row r="7208" spans="1:2">
      <c r="A7208" s="4">
        <v>7203</v>
      </c>
      <c r="B7208" s="6" t="str">
        <f>"201410000543"</f>
        <v>201410000543</v>
      </c>
    </row>
    <row r="7209" spans="1:2">
      <c r="A7209" s="4">
        <v>7204</v>
      </c>
      <c r="B7209" s="6" t="str">
        <f>"201410000835"</f>
        <v>201410000835</v>
      </c>
    </row>
    <row r="7210" spans="1:2">
      <c r="A7210" s="4">
        <v>7205</v>
      </c>
      <c r="B7210" s="6" t="str">
        <f>"201410000907"</f>
        <v>201410000907</v>
      </c>
    </row>
    <row r="7211" spans="1:2">
      <c r="A7211" s="4">
        <v>7206</v>
      </c>
      <c r="B7211" s="6" t="str">
        <f>"201410000941"</f>
        <v>201410000941</v>
      </c>
    </row>
    <row r="7212" spans="1:2">
      <c r="A7212" s="4">
        <v>7207</v>
      </c>
      <c r="B7212" s="6" t="str">
        <f>"201410001155"</f>
        <v>201410001155</v>
      </c>
    </row>
    <row r="7213" spans="1:2">
      <c r="A7213" s="4">
        <v>7208</v>
      </c>
      <c r="B7213" s="6" t="str">
        <f>"201410001162"</f>
        <v>201410001162</v>
      </c>
    </row>
    <row r="7214" spans="1:2">
      <c r="A7214" s="4">
        <v>7209</v>
      </c>
      <c r="B7214" s="6" t="str">
        <f>"201410001189"</f>
        <v>201410001189</v>
      </c>
    </row>
    <row r="7215" spans="1:2">
      <c r="A7215" s="4">
        <v>7210</v>
      </c>
      <c r="B7215" s="6" t="str">
        <f>"201410001305"</f>
        <v>201410001305</v>
      </c>
    </row>
    <row r="7216" spans="1:2">
      <c r="A7216" s="4">
        <v>7211</v>
      </c>
      <c r="B7216" s="6" t="str">
        <f>"201410001334"</f>
        <v>201410001334</v>
      </c>
    </row>
    <row r="7217" spans="1:2">
      <c r="A7217" s="4">
        <v>7212</v>
      </c>
      <c r="B7217" s="6" t="str">
        <f>"201410001399"</f>
        <v>201410001399</v>
      </c>
    </row>
    <row r="7218" spans="1:2">
      <c r="A7218" s="4">
        <v>7213</v>
      </c>
      <c r="B7218" s="6" t="str">
        <f>"201410001459"</f>
        <v>201410001459</v>
      </c>
    </row>
    <row r="7219" spans="1:2">
      <c r="A7219" s="4">
        <v>7214</v>
      </c>
      <c r="B7219" s="6" t="str">
        <f>"201410001633"</f>
        <v>201410001633</v>
      </c>
    </row>
    <row r="7220" spans="1:2">
      <c r="A7220" s="4">
        <v>7215</v>
      </c>
      <c r="B7220" s="6" t="str">
        <f>"201410001640"</f>
        <v>201410001640</v>
      </c>
    </row>
    <row r="7221" spans="1:2">
      <c r="A7221" s="4">
        <v>7216</v>
      </c>
      <c r="B7221" s="6" t="str">
        <f>"201410001691"</f>
        <v>201410001691</v>
      </c>
    </row>
    <row r="7222" spans="1:2">
      <c r="A7222" s="4">
        <v>7217</v>
      </c>
      <c r="B7222" s="6" t="str">
        <f>"201410001810"</f>
        <v>201410001810</v>
      </c>
    </row>
    <row r="7223" spans="1:2">
      <c r="A7223" s="4">
        <v>7218</v>
      </c>
      <c r="B7223" s="6" t="str">
        <f>"201410001827"</f>
        <v>201410001827</v>
      </c>
    </row>
    <row r="7224" spans="1:2">
      <c r="A7224" s="4">
        <v>7219</v>
      </c>
      <c r="B7224" s="6" t="str">
        <f>"201410001905"</f>
        <v>201410001905</v>
      </c>
    </row>
    <row r="7225" spans="1:2">
      <c r="A7225" s="4">
        <v>7220</v>
      </c>
      <c r="B7225" s="6" t="str">
        <f>"201410001953"</f>
        <v>201410001953</v>
      </c>
    </row>
    <row r="7226" spans="1:2">
      <c r="A7226" s="4">
        <v>7221</v>
      </c>
      <c r="B7226" s="6" t="str">
        <f>"201410001965"</f>
        <v>201410001965</v>
      </c>
    </row>
    <row r="7227" spans="1:2">
      <c r="A7227" s="4">
        <v>7222</v>
      </c>
      <c r="B7227" s="6" t="str">
        <f>"201410001983"</f>
        <v>201410001983</v>
      </c>
    </row>
    <row r="7228" spans="1:2">
      <c r="A7228" s="4">
        <v>7223</v>
      </c>
      <c r="B7228" s="6" t="str">
        <f>"201410001985"</f>
        <v>201410001985</v>
      </c>
    </row>
    <row r="7229" spans="1:2">
      <c r="A7229" s="4">
        <v>7224</v>
      </c>
      <c r="B7229" s="6" t="str">
        <f>"201410002044"</f>
        <v>201410002044</v>
      </c>
    </row>
    <row r="7230" spans="1:2">
      <c r="A7230" s="4">
        <v>7225</v>
      </c>
      <c r="B7230" s="6" t="str">
        <f>"201410002132"</f>
        <v>201410002132</v>
      </c>
    </row>
    <row r="7231" spans="1:2">
      <c r="A7231" s="4">
        <v>7226</v>
      </c>
      <c r="B7231" s="6" t="str">
        <f>"201410002136"</f>
        <v>201410002136</v>
      </c>
    </row>
    <row r="7232" spans="1:2">
      <c r="A7232" s="4">
        <v>7227</v>
      </c>
      <c r="B7232" s="6" t="str">
        <f>"201410002179"</f>
        <v>201410002179</v>
      </c>
    </row>
    <row r="7233" spans="1:2">
      <c r="A7233" s="4">
        <v>7228</v>
      </c>
      <c r="B7233" s="6" t="str">
        <f>"201410002309"</f>
        <v>201410002309</v>
      </c>
    </row>
    <row r="7234" spans="1:2">
      <c r="A7234" s="4">
        <v>7229</v>
      </c>
      <c r="B7234" s="6" t="str">
        <f>"201410002574"</f>
        <v>201410002574</v>
      </c>
    </row>
    <row r="7235" spans="1:2">
      <c r="A7235" s="4">
        <v>7230</v>
      </c>
      <c r="B7235" s="6" t="str">
        <f>"201410002666"</f>
        <v>201410002666</v>
      </c>
    </row>
    <row r="7236" spans="1:2">
      <c r="A7236" s="4">
        <v>7231</v>
      </c>
      <c r="B7236" s="6" t="str">
        <f>"201410002798"</f>
        <v>201410002798</v>
      </c>
    </row>
    <row r="7237" spans="1:2">
      <c r="A7237" s="4">
        <v>7232</v>
      </c>
      <c r="B7237" s="6" t="str">
        <f>"201410002833"</f>
        <v>201410002833</v>
      </c>
    </row>
    <row r="7238" spans="1:2">
      <c r="A7238" s="4">
        <v>7233</v>
      </c>
      <c r="B7238" s="6" t="str">
        <f>"201410002892"</f>
        <v>201410002892</v>
      </c>
    </row>
    <row r="7239" spans="1:2">
      <c r="A7239" s="4">
        <v>7234</v>
      </c>
      <c r="B7239" s="6" t="str">
        <f>"201410003452"</f>
        <v>201410003452</v>
      </c>
    </row>
    <row r="7240" spans="1:2">
      <c r="A7240" s="4">
        <v>7235</v>
      </c>
      <c r="B7240" s="6" t="str">
        <f>"201410003482"</f>
        <v>201410003482</v>
      </c>
    </row>
    <row r="7241" spans="1:2">
      <c r="A7241" s="4">
        <v>7236</v>
      </c>
      <c r="B7241" s="6" t="str">
        <f>"201410003567"</f>
        <v>201410003567</v>
      </c>
    </row>
    <row r="7242" spans="1:2">
      <c r="A7242" s="4">
        <v>7237</v>
      </c>
      <c r="B7242" s="6" t="str">
        <f>"201410003978"</f>
        <v>201410003978</v>
      </c>
    </row>
    <row r="7243" spans="1:2">
      <c r="A7243" s="4">
        <v>7238</v>
      </c>
      <c r="B7243" s="6" t="str">
        <f>"201410004051"</f>
        <v>201410004051</v>
      </c>
    </row>
    <row r="7244" spans="1:2">
      <c r="A7244" s="4">
        <v>7239</v>
      </c>
      <c r="B7244" s="6" t="str">
        <f>"201410004063"</f>
        <v>201410004063</v>
      </c>
    </row>
    <row r="7245" spans="1:2">
      <c r="A7245" s="4">
        <v>7240</v>
      </c>
      <c r="B7245" s="6" t="str">
        <f>"201410004494"</f>
        <v>201410004494</v>
      </c>
    </row>
    <row r="7246" spans="1:2">
      <c r="A7246" s="4">
        <v>7241</v>
      </c>
      <c r="B7246" s="6" t="str">
        <f>"201410004631"</f>
        <v>201410004631</v>
      </c>
    </row>
    <row r="7247" spans="1:2">
      <c r="A7247" s="4">
        <v>7242</v>
      </c>
      <c r="B7247" s="6" t="str">
        <f>"201410005593"</f>
        <v>201410005593</v>
      </c>
    </row>
    <row r="7248" spans="1:2">
      <c r="A7248" s="4">
        <v>7243</v>
      </c>
      <c r="B7248" s="6" t="str">
        <f>"201410005656"</f>
        <v>201410005656</v>
      </c>
    </row>
    <row r="7249" spans="1:2">
      <c r="A7249" s="4">
        <v>7244</v>
      </c>
      <c r="B7249" s="6" t="str">
        <f>"201410005797"</f>
        <v>201410005797</v>
      </c>
    </row>
    <row r="7250" spans="1:2">
      <c r="A7250" s="4">
        <v>7245</v>
      </c>
      <c r="B7250" s="6" t="str">
        <f>"201410005895"</f>
        <v>201410005895</v>
      </c>
    </row>
    <row r="7251" spans="1:2">
      <c r="A7251" s="4">
        <v>7246</v>
      </c>
      <c r="B7251" s="6" t="str">
        <f>"201410006160"</f>
        <v>201410006160</v>
      </c>
    </row>
    <row r="7252" spans="1:2">
      <c r="A7252" s="4">
        <v>7247</v>
      </c>
      <c r="B7252" s="6" t="str">
        <f>"201410006164"</f>
        <v>201410006164</v>
      </c>
    </row>
    <row r="7253" spans="1:2">
      <c r="A7253" s="4">
        <v>7248</v>
      </c>
      <c r="B7253" s="6" t="str">
        <f>"201410006219"</f>
        <v>201410006219</v>
      </c>
    </row>
    <row r="7254" spans="1:2">
      <c r="A7254" s="4">
        <v>7249</v>
      </c>
      <c r="B7254" s="6" t="str">
        <f>"201410006289"</f>
        <v>201410006289</v>
      </c>
    </row>
    <row r="7255" spans="1:2">
      <c r="A7255" s="4">
        <v>7250</v>
      </c>
      <c r="B7255" s="6" t="str">
        <f>"201410006457"</f>
        <v>201410006457</v>
      </c>
    </row>
    <row r="7256" spans="1:2">
      <c r="A7256" s="4">
        <v>7251</v>
      </c>
      <c r="B7256" s="6" t="str">
        <f>"201410006465"</f>
        <v>201410006465</v>
      </c>
    </row>
    <row r="7257" spans="1:2">
      <c r="A7257" s="4">
        <v>7252</v>
      </c>
      <c r="B7257" s="6" t="str">
        <f>"201410006647"</f>
        <v>201410006647</v>
      </c>
    </row>
    <row r="7258" spans="1:2">
      <c r="A7258" s="4">
        <v>7253</v>
      </c>
      <c r="B7258" s="6" t="str">
        <f>"201410006662"</f>
        <v>201410006662</v>
      </c>
    </row>
    <row r="7259" spans="1:2">
      <c r="A7259" s="4">
        <v>7254</v>
      </c>
      <c r="B7259" s="6" t="str">
        <f>"201410006706"</f>
        <v>201410006706</v>
      </c>
    </row>
    <row r="7260" spans="1:2">
      <c r="A7260" s="4">
        <v>7255</v>
      </c>
      <c r="B7260" s="6" t="str">
        <f>"201410006738"</f>
        <v>201410006738</v>
      </c>
    </row>
    <row r="7261" spans="1:2">
      <c r="A7261" s="4">
        <v>7256</v>
      </c>
      <c r="B7261" s="6" t="str">
        <f>"201410006746"</f>
        <v>201410006746</v>
      </c>
    </row>
    <row r="7262" spans="1:2">
      <c r="A7262" s="4">
        <v>7257</v>
      </c>
      <c r="B7262" s="6" t="str">
        <f>"201410006803"</f>
        <v>201410006803</v>
      </c>
    </row>
    <row r="7263" spans="1:2">
      <c r="A7263" s="4">
        <v>7258</v>
      </c>
      <c r="B7263" s="6" t="str">
        <f>"201410007058"</f>
        <v>201410007058</v>
      </c>
    </row>
    <row r="7264" spans="1:2">
      <c r="A7264" s="4">
        <v>7259</v>
      </c>
      <c r="B7264" s="6" t="str">
        <f>"201410007391"</f>
        <v>201410007391</v>
      </c>
    </row>
    <row r="7265" spans="1:2">
      <c r="A7265" s="4">
        <v>7260</v>
      </c>
      <c r="B7265" s="6" t="str">
        <f>"201410007437"</f>
        <v>201410007437</v>
      </c>
    </row>
    <row r="7266" spans="1:2">
      <c r="A7266" s="4">
        <v>7261</v>
      </c>
      <c r="B7266" s="6" t="str">
        <f>"201410007710"</f>
        <v>201410007710</v>
      </c>
    </row>
    <row r="7267" spans="1:2">
      <c r="A7267" s="4">
        <v>7262</v>
      </c>
      <c r="B7267" s="6" t="str">
        <f>"201410007909"</f>
        <v>201410007909</v>
      </c>
    </row>
    <row r="7268" spans="1:2">
      <c r="A7268" s="4">
        <v>7263</v>
      </c>
      <c r="B7268" s="6" t="str">
        <f>"201410008213"</f>
        <v>201410008213</v>
      </c>
    </row>
    <row r="7269" spans="1:2">
      <c r="A7269" s="4">
        <v>7264</v>
      </c>
      <c r="B7269" s="6" t="str">
        <f>"201410008251"</f>
        <v>201410008251</v>
      </c>
    </row>
    <row r="7270" spans="1:2">
      <c r="A7270" s="4">
        <v>7265</v>
      </c>
      <c r="B7270" s="6" t="str">
        <f>"201410008279"</f>
        <v>201410008279</v>
      </c>
    </row>
    <row r="7271" spans="1:2">
      <c r="A7271" s="4">
        <v>7266</v>
      </c>
      <c r="B7271" s="6" t="str">
        <f>"201410008428"</f>
        <v>201410008428</v>
      </c>
    </row>
    <row r="7272" spans="1:2">
      <c r="A7272" s="4">
        <v>7267</v>
      </c>
      <c r="B7272" s="6" t="str">
        <f>"201410008463"</f>
        <v>201410008463</v>
      </c>
    </row>
    <row r="7273" spans="1:2">
      <c r="A7273" s="4">
        <v>7268</v>
      </c>
      <c r="B7273" s="6" t="str">
        <f>"201410008510"</f>
        <v>201410008510</v>
      </c>
    </row>
    <row r="7274" spans="1:2">
      <c r="A7274" s="4">
        <v>7269</v>
      </c>
      <c r="B7274" s="6" t="str">
        <f>"201410008711"</f>
        <v>201410008711</v>
      </c>
    </row>
    <row r="7275" spans="1:2">
      <c r="A7275" s="4">
        <v>7270</v>
      </c>
      <c r="B7275" s="6" t="str">
        <f>"201410008742"</f>
        <v>201410008742</v>
      </c>
    </row>
    <row r="7276" spans="1:2">
      <c r="A7276" s="4">
        <v>7271</v>
      </c>
      <c r="B7276" s="6" t="str">
        <f>"201410008864"</f>
        <v>201410008864</v>
      </c>
    </row>
    <row r="7277" spans="1:2">
      <c r="A7277" s="4">
        <v>7272</v>
      </c>
      <c r="B7277" s="6" t="str">
        <f>"201410009079"</f>
        <v>201410009079</v>
      </c>
    </row>
    <row r="7278" spans="1:2">
      <c r="A7278" s="4">
        <v>7273</v>
      </c>
      <c r="B7278" s="6" t="str">
        <f>"201410009160"</f>
        <v>201410009160</v>
      </c>
    </row>
    <row r="7279" spans="1:2">
      <c r="A7279" s="4">
        <v>7274</v>
      </c>
      <c r="B7279" s="6" t="str">
        <f>"201410009192"</f>
        <v>201410009192</v>
      </c>
    </row>
    <row r="7280" spans="1:2">
      <c r="A7280" s="4">
        <v>7275</v>
      </c>
      <c r="B7280" s="6" t="str">
        <f>"201410009270"</f>
        <v>201410009270</v>
      </c>
    </row>
    <row r="7281" spans="1:2">
      <c r="A7281" s="4">
        <v>7276</v>
      </c>
      <c r="B7281" s="6" t="str">
        <f>"201410009548"</f>
        <v>201410009548</v>
      </c>
    </row>
    <row r="7282" spans="1:2">
      <c r="A7282" s="4">
        <v>7277</v>
      </c>
      <c r="B7282" s="6" t="str">
        <f>"201410009676"</f>
        <v>201410009676</v>
      </c>
    </row>
    <row r="7283" spans="1:2">
      <c r="A7283" s="4">
        <v>7278</v>
      </c>
      <c r="B7283" s="6" t="str">
        <f>"201410010120"</f>
        <v>201410010120</v>
      </c>
    </row>
    <row r="7284" spans="1:2">
      <c r="A7284" s="4">
        <v>7279</v>
      </c>
      <c r="B7284" s="6" t="str">
        <f>"201410010723"</f>
        <v>201410010723</v>
      </c>
    </row>
    <row r="7285" spans="1:2">
      <c r="A7285" s="4">
        <v>7280</v>
      </c>
      <c r="B7285" s="6" t="str">
        <f>"201410010846"</f>
        <v>201410010846</v>
      </c>
    </row>
    <row r="7286" spans="1:2">
      <c r="A7286" s="4">
        <v>7281</v>
      </c>
      <c r="B7286" s="6" t="str">
        <f>"201410010857"</f>
        <v>201410010857</v>
      </c>
    </row>
    <row r="7287" spans="1:2">
      <c r="A7287" s="4">
        <v>7282</v>
      </c>
      <c r="B7287" s="6" t="str">
        <f>"201410010995"</f>
        <v>201410010995</v>
      </c>
    </row>
    <row r="7288" spans="1:2">
      <c r="A7288" s="4">
        <v>7283</v>
      </c>
      <c r="B7288" s="6" t="str">
        <f>"201410011113"</f>
        <v>201410011113</v>
      </c>
    </row>
    <row r="7289" spans="1:2">
      <c r="A7289" s="4">
        <v>7284</v>
      </c>
      <c r="B7289" s="6" t="str">
        <f>"201410011265"</f>
        <v>201410011265</v>
      </c>
    </row>
    <row r="7290" spans="1:2">
      <c r="A7290" s="4">
        <v>7285</v>
      </c>
      <c r="B7290" s="6" t="str">
        <f>"201410011717"</f>
        <v>201410011717</v>
      </c>
    </row>
    <row r="7291" spans="1:2">
      <c r="A7291" s="4">
        <v>7286</v>
      </c>
      <c r="B7291" s="6" t="str">
        <f>"201410012383"</f>
        <v>201410012383</v>
      </c>
    </row>
    <row r="7292" spans="1:2">
      <c r="A7292" s="4">
        <v>7287</v>
      </c>
      <c r="B7292" s="6" t="str">
        <f>"201410012385"</f>
        <v>201410012385</v>
      </c>
    </row>
    <row r="7293" spans="1:2">
      <c r="A7293" s="4">
        <v>7288</v>
      </c>
      <c r="B7293" s="6" t="str">
        <f>"201410012493"</f>
        <v>201410012493</v>
      </c>
    </row>
    <row r="7294" spans="1:2">
      <c r="A7294" s="4">
        <v>7289</v>
      </c>
      <c r="B7294" s="6" t="str">
        <f>"201410012515"</f>
        <v>201410012515</v>
      </c>
    </row>
    <row r="7295" spans="1:2">
      <c r="A7295" s="4">
        <v>7290</v>
      </c>
      <c r="B7295" s="6" t="str">
        <f>"201410012619"</f>
        <v>201410012619</v>
      </c>
    </row>
    <row r="7296" spans="1:2">
      <c r="A7296" s="4">
        <v>7291</v>
      </c>
      <c r="B7296" s="6" t="str">
        <f>"201410012658"</f>
        <v>201410012658</v>
      </c>
    </row>
    <row r="7297" spans="1:2">
      <c r="A7297" s="4">
        <v>7292</v>
      </c>
      <c r="B7297" s="6" t="str">
        <f>"201410012754"</f>
        <v>201410012754</v>
      </c>
    </row>
    <row r="7298" spans="1:2">
      <c r="A7298" s="4">
        <v>7293</v>
      </c>
      <c r="B7298" s="6" t="str">
        <f>"201411000025"</f>
        <v>201411000025</v>
      </c>
    </row>
    <row r="7299" spans="1:2">
      <c r="A7299" s="4">
        <v>7294</v>
      </c>
      <c r="B7299" s="6" t="str">
        <f>"201411000258"</f>
        <v>201411000258</v>
      </c>
    </row>
    <row r="7300" spans="1:2">
      <c r="A7300" s="4">
        <v>7295</v>
      </c>
      <c r="B7300" s="6" t="str">
        <f>"201411000559"</f>
        <v>201411000559</v>
      </c>
    </row>
    <row r="7301" spans="1:2">
      <c r="A7301" s="4">
        <v>7296</v>
      </c>
      <c r="B7301" s="6" t="str">
        <f>"201411001379"</f>
        <v>201411001379</v>
      </c>
    </row>
    <row r="7302" spans="1:2">
      <c r="A7302" s="4">
        <v>7297</v>
      </c>
      <c r="B7302" s="6" t="str">
        <f>"201411001499"</f>
        <v>201411001499</v>
      </c>
    </row>
    <row r="7303" spans="1:2">
      <c r="A7303" s="4">
        <v>7298</v>
      </c>
      <c r="B7303" s="6" t="str">
        <f>"201411001536"</f>
        <v>201411001536</v>
      </c>
    </row>
    <row r="7304" spans="1:2">
      <c r="A7304" s="4">
        <v>7299</v>
      </c>
      <c r="B7304" s="6" t="str">
        <f>"201411001584"</f>
        <v>201411001584</v>
      </c>
    </row>
    <row r="7305" spans="1:2">
      <c r="A7305" s="4">
        <v>7300</v>
      </c>
      <c r="B7305" s="6" t="str">
        <f>"201411001805"</f>
        <v>201411001805</v>
      </c>
    </row>
    <row r="7306" spans="1:2">
      <c r="A7306" s="4">
        <v>7301</v>
      </c>
      <c r="B7306" s="6" t="str">
        <f>"201411001913"</f>
        <v>201411001913</v>
      </c>
    </row>
    <row r="7307" spans="1:2">
      <c r="A7307" s="4">
        <v>7302</v>
      </c>
      <c r="B7307" s="6" t="str">
        <f>"201411002511"</f>
        <v>201411002511</v>
      </c>
    </row>
    <row r="7308" spans="1:2">
      <c r="A7308" s="4">
        <v>7303</v>
      </c>
      <c r="B7308" s="6" t="str">
        <f>"201411002860"</f>
        <v>201411002860</v>
      </c>
    </row>
    <row r="7309" spans="1:2">
      <c r="A7309" s="4">
        <v>7304</v>
      </c>
      <c r="B7309" s="6" t="str">
        <f>"201411003306"</f>
        <v>201411003306</v>
      </c>
    </row>
    <row r="7310" spans="1:2">
      <c r="A7310" s="4">
        <v>7305</v>
      </c>
      <c r="B7310" s="6" t="str">
        <f>"201412000234"</f>
        <v>201412000234</v>
      </c>
    </row>
    <row r="7311" spans="1:2">
      <c r="A7311" s="4">
        <v>7306</v>
      </c>
      <c r="B7311" s="6" t="str">
        <f>"201412000260"</f>
        <v>201412000260</v>
      </c>
    </row>
    <row r="7312" spans="1:2">
      <c r="A7312" s="4">
        <v>7307</v>
      </c>
      <c r="B7312" s="6" t="str">
        <f>"201412000318"</f>
        <v>201412000318</v>
      </c>
    </row>
    <row r="7313" spans="1:2">
      <c r="A7313" s="4">
        <v>7308</v>
      </c>
      <c r="B7313" s="6" t="str">
        <f>"201412000404"</f>
        <v>201412000404</v>
      </c>
    </row>
    <row r="7314" spans="1:2">
      <c r="A7314" s="4">
        <v>7309</v>
      </c>
      <c r="B7314" s="6" t="str">
        <f>"201412000565"</f>
        <v>201412000565</v>
      </c>
    </row>
    <row r="7315" spans="1:2">
      <c r="A7315" s="4">
        <v>7310</v>
      </c>
      <c r="B7315" s="6" t="str">
        <f>"201412001073"</f>
        <v>201412001073</v>
      </c>
    </row>
    <row r="7316" spans="1:2">
      <c r="A7316" s="4">
        <v>7311</v>
      </c>
      <c r="B7316" s="6" t="str">
        <f>"201412001200"</f>
        <v>201412001200</v>
      </c>
    </row>
    <row r="7317" spans="1:2">
      <c r="A7317" s="4">
        <v>7312</v>
      </c>
      <c r="B7317" s="6" t="str">
        <f>"201412001526"</f>
        <v>201412001526</v>
      </c>
    </row>
    <row r="7318" spans="1:2">
      <c r="A7318" s="4">
        <v>7313</v>
      </c>
      <c r="B7318" s="6" t="str">
        <f>"201412001711"</f>
        <v>201412001711</v>
      </c>
    </row>
    <row r="7319" spans="1:2">
      <c r="A7319" s="4">
        <v>7314</v>
      </c>
      <c r="B7319" s="6" t="str">
        <f>"201412002065"</f>
        <v>201412002065</v>
      </c>
    </row>
    <row r="7320" spans="1:2">
      <c r="A7320" s="4">
        <v>7315</v>
      </c>
      <c r="B7320" s="6" t="str">
        <f>"201412002140"</f>
        <v>201412002140</v>
      </c>
    </row>
    <row r="7321" spans="1:2">
      <c r="A7321" s="4">
        <v>7316</v>
      </c>
      <c r="B7321" s="6" t="str">
        <f>"201412002284"</f>
        <v>201412002284</v>
      </c>
    </row>
    <row r="7322" spans="1:2">
      <c r="A7322" s="4">
        <v>7317</v>
      </c>
      <c r="B7322" s="6" t="str">
        <f>"201412002353"</f>
        <v>201412002353</v>
      </c>
    </row>
    <row r="7323" spans="1:2">
      <c r="A7323" s="4">
        <v>7318</v>
      </c>
      <c r="B7323" s="6" t="str">
        <f>"201412002426"</f>
        <v>201412002426</v>
      </c>
    </row>
    <row r="7324" spans="1:2">
      <c r="A7324" s="4">
        <v>7319</v>
      </c>
      <c r="B7324" s="6" t="str">
        <f>"201412002516"</f>
        <v>201412002516</v>
      </c>
    </row>
    <row r="7325" spans="1:2">
      <c r="A7325" s="4">
        <v>7320</v>
      </c>
      <c r="B7325" s="6" t="str">
        <f>"201412002629"</f>
        <v>201412002629</v>
      </c>
    </row>
    <row r="7326" spans="1:2">
      <c r="A7326" s="4">
        <v>7321</v>
      </c>
      <c r="B7326" s="6" t="str">
        <f>"201412002638"</f>
        <v>201412002638</v>
      </c>
    </row>
    <row r="7327" spans="1:2">
      <c r="A7327" s="4">
        <v>7322</v>
      </c>
      <c r="B7327" s="6" t="str">
        <f>"201412002641"</f>
        <v>201412002641</v>
      </c>
    </row>
    <row r="7328" spans="1:2">
      <c r="A7328" s="4">
        <v>7323</v>
      </c>
      <c r="B7328" s="6" t="str">
        <f>"201412002672"</f>
        <v>201412002672</v>
      </c>
    </row>
    <row r="7329" spans="1:2">
      <c r="A7329" s="4">
        <v>7324</v>
      </c>
      <c r="B7329" s="6" t="str">
        <f>"201412002728"</f>
        <v>201412002728</v>
      </c>
    </row>
    <row r="7330" spans="1:2">
      <c r="A7330" s="4">
        <v>7325</v>
      </c>
      <c r="B7330" s="6" t="str">
        <f>"201412002801"</f>
        <v>201412002801</v>
      </c>
    </row>
    <row r="7331" spans="1:2">
      <c r="A7331" s="4">
        <v>7326</v>
      </c>
      <c r="B7331" s="6" t="str">
        <f>"201412002819"</f>
        <v>201412002819</v>
      </c>
    </row>
    <row r="7332" spans="1:2">
      <c r="A7332" s="4">
        <v>7327</v>
      </c>
      <c r="B7332" s="6" t="str">
        <f>"201412003016"</f>
        <v>201412003016</v>
      </c>
    </row>
    <row r="7333" spans="1:2">
      <c r="A7333" s="4">
        <v>7328</v>
      </c>
      <c r="B7333" s="6" t="str">
        <f>"201412003094"</f>
        <v>201412003094</v>
      </c>
    </row>
    <row r="7334" spans="1:2">
      <c r="A7334" s="4">
        <v>7329</v>
      </c>
      <c r="B7334" s="6" t="str">
        <f>"201412003138"</f>
        <v>201412003138</v>
      </c>
    </row>
    <row r="7335" spans="1:2">
      <c r="A7335" s="4">
        <v>7330</v>
      </c>
      <c r="B7335" s="6" t="str">
        <f>"201412003144"</f>
        <v>201412003144</v>
      </c>
    </row>
    <row r="7336" spans="1:2">
      <c r="A7336" s="4">
        <v>7331</v>
      </c>
      <c r="B7336" s="6" t="str">
        <f>"201412003302"</f>
        <v>201412003302</v>
      </c>
    </row>
    <row r="7337" spans="1:2">
      <c r="A7337" s="4">
        <v>7332</v>
      </c>
      <c r="B7337" s="6" t="str">
        <f>"201412003334"</f>
        <v>201412003334</v>
      </c>
    </row>
    <row r="7338" spans="1:2">
      <c r="A7338" s="4">
        <v>7333</v>
      </c>
      <c r="B7338" s="6" t="str">
        <f>"201412003478"</f>
        <v>201412003478</v>
      </c>
    </row>
    <row r="7339" spans="1:2">
      <c r="A7339" s="4">
        <v>7334</v>
      </c>
      <c r="B7339" s="6" t="str">
        <f>"201412003943"</f>
        <v>201412003943</v>
      </c>
    </row>
    <row r="7340" spans="1:2">
      <c r="A7340" s="4">
        <v>7335</v>
      </c>
      <c r="B7340" s="6" t="str">
        <f>"201412004024"</f>
        <v>201412004024</v>
      </c>
    </row>
    <row r="7341" spans="1:2">
      <c r="A7341" s="4">
        <v>7336</v>
      </c>
      <c r="B7341" s="6" t="str">
        <f>"201412004121"</f>
        <v>201412004121</v>
      </c>
    </row>
    <row r="7342" spans="1:2">
      <c r="A7342" s="4">
        <v>7337</v>
      </c>
      <c r="B7342" s="6" t="str">
        <f>"201412004153"</f>
        <v>201412004153</v>
      </c>
    </row>
    <row r="7343" spans="1:2">
      <c r="A7343" s="4">
        <v>7338</v>
      </c>
      <c r="B7343" s="6" t="str">
        <f>"201412004184"</f>
        <v>201412004184</v>
      </c>
    </row>
    <row r="7344" spans="1:2">
      <c r="A7344" s="4">
        <v>7339</v>
      </c>
      <c r="B7344" s="6" t="str">
        <f>"201412004274"</f>
        <v>201412004274</v>
      </c>
    </row>
    <row r="7345" spans="1:2">
      <c r="A7345" s="4">
        <v>7340</v>
      </c>
      <c r="B7345" s="6" t="str">
        <f>"201412004343"</f>
        <v>201412004343</v>
      </c>
    </row>
    <row r="7346" spans="1:2">
      <c r="A7346" s="4">
        <v>7341</v>
      </c>
      <c r="B7346" s="6" t="str">
        <f>"201412004406"</f>
        <v>201412004406</v>
      </c>
    </row>
    <row r="7347" spans="1:2">
      <c r="A7347" s="4">
        <v>7342</v>
      </c>
      <c r="B7347" s="6" t="str">
        <f>"201412004571"</f>
        <v>201412004571</v>
      </c>
    </row>
    <row r="7348" spans="1:2">
      <c r="A7348" s="4">
        <v>7343</v>
      </c>
      <c r="B7348" s="6" t="str">
        <f>"201412004724"</f>
        <v>201412004724</v>
      </c>
    </row>
    <row r="7349" spans="1:2">
      <c r="A7349" s="4">
        <v>7344</v>
      </c>
      <c r="B7349" s="6" t="str">
        <f>"201412004959"</f>
        <v>201412004959</v>
      </c>
    </row>
    <row r="7350" spans="1:2">
      <c r="A7350" s="4">
        <v>7345</v>
      </c>
      <c r="B7350" s="6" t="str">
        <f>"201412004990"</f>
        <v>201412004990</v>
      </c>
    </row>
    <row r="7351" spans="1:2">
      <c r="A7351" s="4">
        <v>7346</v>
      </c>
      <c r="B7351" s="6" t="str">
        <f>"201412005013"</f>
        <v>201412005013</v>
      </c>
    </row>
    <row r="7352" spans="1:2">
      <c r="A7352" s="4">
        <v>7347</v>
      </c>
      <c r="B7352" s="6" t="str">
        <f>"201412005033"</f>
        <v>201412005033</v>
      </c>
    </row>
    <row r="7353" spans="1:2">
      <c r="A7353" s="4">
        <v>7348</v>
      </c>
      <c r="B7353" s="6" t="str">
        <f>"201412005125"</f>
        <v>201412005125</v>
      </c>
    </row>
    <row r="7354" spans="1:2">
      <c r="A7354" s="4">
        <v>7349</v>
      </c>
      <c r="B7354" s="6" t="str">
        <f>"201412005152"</f>
        <v>201412005152</v>
      </c>
    </row>
    <row r="7355" spans="1:2">
      <c r="A7355" s="4">
        <v>7350</v>
      </c>
      <c r="B7355" s="6" t="str">
        <f>"201412005215"</f>
        <v>201412005215</v>
      </c>
    </row>
    <row r="7356" spans="1:2">
      <c r="A7356" s="4">
        <v>7351</v>
      </c>
      <c r="B7356" s="6" t="str">
        <f>"201412005245"</f>
        <v>201412005245</v>
      </c>
    </row>
    <row r="7357" spans="1:2">
      <c r="A7357" s="4">
        <v>7352</v>
      </c>
      <c r="B7357" s="6" t="str">
        <f>"201412005295"</f>
        <v>201412005295</v>
      </c>
    </row>
    <row r="7358" spans="1:2">
      <c r="A7358" s="4">
        <v>7353</v>
      </c>
      <c r="B7358" s="6" t="str">
        <f>"201412005497"</f>
        <v>201412005497</v>
      </c>
    </row>
    <row r="7359" spans="1:2">
      <c r="A7359" s="4">
        <v>7354</v>
      </c>
      <c r="B7359" s="6" t="str">
        <f>"201412005550"</f>
        <v>201412005550</v>
      </c>
    </row>
    <row r="7360" spans="1:2">
      <c r="A7360" s="4">
        <v>7355</v>
      </c>
      <c r="B7360" s="6" t="str">
        <f>"201412005973"</f>
        <v>201412005973</v>
      </c>
    </row>
    <row r="7361" spans="1:2">
      <c r="A7361" s="4">
        <v>7356</v>
      </c>
      <c r="B7361" s="6" t="str">
        <f>"201412006022"</f>
        <v>201412006022</v>
      </c>
    </row>
    <row r="7362" spans="1:2">
      <c r="A7362" s="4">
        <v>7357</v>
      </c>
      <c r="B7362" s="6" t="str">
        <f>"201412006144"</f>
        <v>201412006144</v>
      </c>
    </row>
    <row r="7363" spans="1:2">
      <c r="A7363" s="4">
        <v>7358</v>
      </c>
      <c r="B7363" s="6" t="str">
        <f>"201412006374"</f>
        <v>201412006374</v>
      </c>
    </row>
    <row r="7364" spans="1:2">
      <c r="A7364" s="4">
        <v>7359</v>
      </c>
      <c r="B7364" s="6" t="str">
        <f>"201412006385"</f>
        <v>201412006385</v>
      </c>
    </row>
    <row r="7365" spans="1:2">
      <c r="A7365" s="4">
        <v>7360</v>
      </c>
      <c r="B7365" s="6" t="str">
        <f>"201412006964"</f>
        <v>201412006964</v>
      </c>
    </row>
    <row r="7366" spans="1:2">
      <c r="A7366" s="4">
        <v>7361</v>
      </c>
      <c r="B7366" s="6" t="str">
        <f>"201412006980"</f>
        <v>201412006980</v>
      </c>
    </row>
    <row r="7367" spans="1:2">
      <c r="A7367" s="4">
        <v>7362</v>
      </c>
      <c r="B7367" s="6" t="str">
        <f>"201412007310"</f>
        <v>201412007310</v>
      </c>
    </row>
    <row r="7368" spans="1:2">
      <c r="A7368" s="4">
        <v>7363</v>
      </c>
      <c r="B7368" s="6" t="str">
        <f>"201412007353"</f>
        <v>201412007353</v>
      </c>
    </row>
    <row r="7369" spans="1:2">
      <c r="A7369" s="4">
        <v>7364</v>
      </c>
      <c r="B7369" s="6" t="str">
        <f>"201412007359"</f>
        <v>201412007359</v>
      </c>
    </row>
    <row r="7370" spans="1:2">
      <c r="A7370" s="4">
        <v>7365</v>
      </c>
      <c r="B7370" s="6" t="str">
        <f>"201412007361"</f>
        <v>201412007361</v>
      </c>
    </row>
    <row r="7371" spans="1:2">
      <c r="A7371" s="4">
        <v>7366</v>
      </c>
      <c r="B7371" s="6" t="str">
        <f>"201412007366"</f>
        <v>201412007366</v>
      </c>
    </row>
    <row r="7372" spans="1:2">
      <c r="A7372" s="4">
        <v>7367</v>
      </c>
      <c r="B7372" s="6" t="str">
        <f>"201412007386"</f>
        <v>201412007386</v>
      </c>
    </row>
    <row r="7373" spans="1:2">
      <c r="A7373" s="4">
        <v>7368</v>
      </c>
      <c r="B7373" s="6" t="str">
        <f>"201412007454"</f>
        <v>201412007454</v>
      </c>
    </row>
    <row r="7374" spans="1:2">
      <c r="A7374" s="4">
        <v>7369</v>
      </c>
      <c r="B7374" s="6" t="str">
        <f>"201501000005"</f>
        <v>201501000005</v>
      </c>
    </row>
    <row r="7375" spans="1:2">
      <c r="A7375" s="4">
        <v>7370</v>
      </c>
      <c r="B7375" s="6" t="str">
        <f>"201501000047"</f>
        <v>201501000047</v>
      </c>
    </row>
    <row r="7376" spans="1:2">
      <c r="A7376" s="4">
        <v>7371</v>
      </c>
      <c r="B7376" s="6" t="str">
        <f>"201501000081"</f>
        <v>201501000081</v>
      </c>
    </row>
    <row r="7377" spans="1:2">
      <c r="A7377" s="4">
        <v>7372</v>
      </c>
      <c r="B7377" s="6" t="str">
        <f>"201501000164"</f>
        <v>201501000164</v>
      </c>
    </row>
    <row r="7378" spans="1:2">
      <c r="A7378" s="4">
        <v>7373</v>
      </c>
      <c r="B7378" s="6" t="str">
        <f>"201501000209"</f>
        <v>201501000209</v>
      </c>
    </row>
    <row r="7379" spans="1:2">
      <c r="A7379" s="4">
        <v>7374</v>
      </c>
      <c r="B7379" s="6" t="str">
        <f>"201501000303"</f>
        <v>201501000303</v>
      </c>
    </row>
    <row r="7380" spans="1:2">
      <c r="A7380" s="4">
        <v>7375</v>
      </c>
      <c r="B7380" s="6" t="str">
        <f>"201501000312"</f>
        <v>201501000312</v>
      </c>
    </row>
    <row r="7381" spans="1:2">
      <c r="A7381" s="4">
        <v>7376</v>
      </c>
      <c r="B7381" s="6" t="str">
        <f>"201501000335"</f>
        <v>201501000335</v>
      </c>
    </row>
    <row r="7382" spans="1:2">
      <c r="A7382" s="4">
        <v>7377</v>
      </c>
      <c r="B7382" s="6" t="str">
        <f>"201501000419"</f>
        <v>201501000419</v>
      </c>
    </row>
    <row r="7383" spans="1:2">
      <c r="A7383" s="4">
        <v>7378</v>
      </c>
      <c r="B7383" s="6" t="str">
        <f>"201501000520"</f>
        <v>201501000520</v>
      </c>
    </row>
    <row r="7384" spans="1:2">
      <c r="A7384" s="4">
        <v>7379</v>
      </c>
      <c r="B7384" s="6" t="str">
        <f>"201501000542"</f>
        <v>201501000542</v>
      </c>
    </row>
    <row r="7385" spans="1:2">
      <c r="A7385" s="4">
        <v>7380</v>
      </c>
      <c r="B7385" s="6" t="str">
        <f>"201501000559"</f>
        <v>201501000559</v>
      </c>
    </row>
    <row r="7386" spans="1:2">
      <c r="A7386" s="4">
        <v>7381</v>
      </c>
      <c r="B7386" s="6" t="str">
        <f>"201502000012"</f>
        <v>201502000012</v>
      </c>
    </row>
    <row r="7387" spans="1:2">
      <c r="A7387" s="4">
        <v>7382</v>
      </c>
      <c r="B7387" s="6" t="str">
        <f>"201502000115"</f>
        <v>201502000115</v>
      </c>
    </row>
    <row r="7388" spans="1:2">
      <c r="A7388" s="4">
        <v>7383</v>
      </c>
      <c r="B7388" s="6" t="str">
        <f>"201502000120"</f>
        <v>201502000120</v>
      </c>
    </row>
    <row r="7389" spans="1:2">
      <c r="A7389" s="4">
        <v>7384</v>
      </c>
      <c r="B7389" s="6" t="str">
        <f>"201502000354"</f>
        <v>201502000354</v>
      </c>
    </row>
    <row r="7390" spans="1:2">
      <c r="A7390" s="4">
        <v>7385</v>
      </c>
      <c r="B7390" s="6" t="str">
        <f>"201502000429"</f>
        <v>201502000429</v>
      </c>
    </row>
    <row r="7391" spans="1:2">
      <c r="A7391" s="4">
        <v>7386</v>
      </c>
      <c r="B7391" s="6" t="str">
        <f>"201502000504"</f>
        <v>201502000504</v>
      </c>
    </row>
    <row r="7392" spans="1:2">
      <c r="A7392" s="4">
        <v>7387</v>
      </c>
      <c r="B7392" s="6" t="str">
        <f>"201502000545"</f>
        <v>201502000545</v>
      </c>
    </row>
    <row r="7393" spans="1:2">
      <c r="A7393" s="4">
        <v>7388</v>
      </c>
      <c r="B7393" s="6" t="str">
        <f>"201502000562"</f>
        <v>201502000562</v>
      </c>
    </row>
    <row r="7394" spans="1:2">
      <c r="A7394" s="4">
        <v>7389</v>
      </c>
      <c r="B7394" s="6" t="str">
        <f>"201502000593"</f>
        <v>201502000593</v>
      </c>
    </row>
    <row r="7395" spans="1:2">
      <c r="A7395" s="4">
        <v>7390</v>
      </c>
      <c r="B7395" s="6" t="str">
        <f>"201502000594"</f>
        <v>201502000594</v>
      </c>
    </row>
    <row r="7396" spans="1:2">
      <c r="A7396" s="4">
        <v>7391</v>
      </c>
      <c r="B7396" s="6" t="str">
        <f>"201502000614"</f>
        <v>201502000614</v>
      </c>
    </row>
    <row r="7397" spans="1:2">
      <c r="A7397" s="4">
        <v>7392</v>
      </c>
      <c r="B7397" s="6" t="str">
        <f>"201502000725"</f>
        <v>201502000725</v>
      </c>
    </row>
    <row r="7398" spans="1:2">
      <c r="A7398" s="4">
        <v>7393</v>
      </c>
      <c r="B7398" s="6" t="str">
        <f>"201502000726"</f>
        <v>201502000726</v>
      </c>
    </row>
    <row r="7399" spans="1:2">
      <c r="A7399" s="4">
        <v>7394</v>
      </c>
      <c r="B7399" s="6" t="str">
        <f>"201502000769"</f>
        <v>201502000769</v>
      </c>
    </row>
    <row r="7400" spans="1:2">
      <c r="A7400" s="4">
        <v>7395</v>
      </c>
      <c r="B7400" s="6" t="str">
        <f>"201502000792"</f>
        <v>201502000792</v>
      </c>
    </row>
    <row r="7401" spans="1:2">
      <c r="A7401" s="4">
        <v>7396</v>
      </c>
      <c r="B7401" s="6" t="str">
        <f>"201502000819"</f>
        <v>201502000819</v>
      </c>
    </row>
    <row r="7402" spans="1:2">
      <c r="A7402" s="4">
        <v>7397</v>
      </c>
      <c r="B7402" s="6" t="str">
        <f>"201502000869"</f>
        <v>201502000869</v>
      </c>
    </row>
    <row r="7403" spans="1:2">
      <c r="A7403" s="4">
        <v>7398</v>
      </c>
      <c r="B7403" s="6" t="str">
        <f>"201502000872"</f>
        <v>201502000872</v>
      </c>
    </row>
    <row r="7404" spans="1:2">
      <c r="A7404" s="4">
        <v>7399</v>
      </c>
      <c r="B7404" s="6" t="str">
        <f>"201502000887"</f>
        <v>201502000887</v>
      </c>
    </row>
    <row r="7405" spans="1:2">
      <c r="A7405" s="4">
        <v>7400</v>
      </c>
      <c r="B7405" s="6" t="str">
        <f>"201502000904"</f>
        <v>201502000904</v>
      </c>
    </row>
    <row r="7406" spans="1:2">
      <c r="A7406" s="4">
        <v>7401</v>
      </c>
      <c r="B7406" s="6" t="str">
        <f>"201502000929"</f>
        <v>201502000929</v>
      </c>
    </row>
    <row r="7407" spans="1:2">
      <c r="A7407" s="4">
        <v>7402</v>
      </c>
      <c r="B7407" s="6" t="str">
        <f>"201502000931"</f>
        <v>201502000931</v>
      </c>
    </row>
    <row r="7408" spans="1:2">
      <c r="A7408" s="4">
        <v>7403</v>
      </c>
      <c r="B7408" s="6" t="str">
        <f>"201502001029"</f>
        <v>201502001029</v>
      </c>
    </row>
    <row r="7409" spans="1:2">
      <c r="A7409" s="4">
        <v>7404</v>
      </c>
      <c r="B7409" s="6" t="str">
        <f>"201502001071"</f>
        <v>201502001071</v>
      </c>
    </row>
    <row r="7410" spans="1:2">
      <c r="A7410" s="4">
        <v>7405</v>
      </c>
      <c r="B7410" s="6" t="str">
        <f>"201502001097"</f>
        <v>201502001097</v>
      </c>
    </row>
    <row r="7411" spans="1:2">
      <c r="A7411" s="4">
        <v>7406</v>
      </c>
      <c r="B7411" s="6" t="str">
        <f>"201502001260"</f>
        <v>201502001260</v>
      </c>
    </row>
    <row r="7412" spans="1:2">
      <c r="A7412" s="4">
        <v>7407</v>
      </c>
      <c r="B7412" s="6" t="str">
        <f>"201502001309"</f>
        <v>201502001309</v>
      </c>
    </row>
    <row r="7413" spans="1:2">
      <c r="A7413" s="4">
        <v>7408</v>
      </c>
      <c r="B7413" s="6" t="str">
        <f>"201502001333"</f>
        <v>201502001333</v>
      </c>
    </row>
    <row r="7414" spans="1:2">
      <c r="A7414" s="4">
        <v>7409</v>
      </c>
      <c r="B7414" s="6" t="str">
        <f>"201502001356"</f>
        <v>201502001356</v>
      </c>
    </row>
    <row r="7415" spans="1:2">
      <c r="A7415" s="4">
        <v>7410</v>
      </c>
      <c r="B7415" s="6" t="str">
        <f>"201502001455"</f>
        <v>201502001455</v>
      </c>
    </row>
    <row r="7416" spans="1:2">
      <c r="A7416" s="4">
        <v>7411</v>
      </c>
      <c r="B7416" s="6" t="str">
        <f>"201502001589"</f>
        <v>201502001589</v>
      </c>
    </row>
    <row r="7417" spans="1:2">
      <c r="A7417" s="4">
        <v>7412</v>
      </c>
      <c r="B7417" s="6" t="str">
        <f>"201502001673"</f>
        <v>201502001673</v>
      </c>
    </row>
    <row r="7418" spans="1:2">
      <c r="A7418" s="4">
        <v>7413</v>
      </c>
      <c r="B7418" s="6" t="str">
        <f>"201502001717"</f>
        <v>201502001717</v>
      </c>
    </row>
    <row r="7419" spans="1:2">
      <c r="A7419" s="4">
        <v>7414</v>
      </c>
      <c r="B7419" s="6" t="str">
        <f>"201502001748"</f>
        <v>201502001748</v>
      </c>
    </row>
    <row r="7420" spans="1:2">
      <c r="A7420" s="4">
        <v>7415</v>
      </c>
      <c r="B7420" s="6" t="str">
        <f>"201502001807"</f>
        <v>201502001807</v>
      </c>
    </row>
    <row r="7421" spans="1:2">
      <c r="A7421" s="4">
        <v>7416</v>
      </c>
      <c r="B7421" s="6" t="str">
        <f>"201502001844"</f>
        <v>201502001844</v>
      </c>
    </row>
    <row r="7422" spans="1:2">
      <c r="A7422" s="4">
        <v>7417</v>
      </c>
      <c r="B7422" s="6" t="str">
        <f>"201502001873"</f>
        <v>201502001873</v>
      </c>
    </row>
    <row r="7423" spans="1:2">
      <c r="A7423" s="4">
        <v>7418</v>
      </c>
      <c r="B7423" s="6" t="str">
        <f>"201502001901"</f>
        <v>201502001901</v>
      </c>
    </row>
    <row r="7424" spans="1:2">
      <c r="A7424" s="4">
        <v>7419</v>
      </c>
      <c r="B7424" s="6" t="str">
        <f>"201502001925"</f>
        <v>201502001925</v>
      </c>
    </row>
    <row r="7425" spans="1:2">
      <c r="A7425" s="4">
        <v>7420</v>
      </c>
      <c r="B7425" s="6" t="str">
        <f>"201502001943"</f>
        <v>201502001943</v>
      </c>
    </row>
    <row r="7426" spans="1:2">
      <c r="A7426" s="4">
        <v>7421</v>
      </c>
      <c r="B7426" s="6" t="str">
        <f>"201502001993"</f>
        <v>201502001993</v>
      </c>
    </row>
    <row r="7427" spans="1:2">
      <c r="A7427" s="4">
        <v>7422</v>
      </c>
      <c r="B7427" s="6" t="str">
        <f>"201502002048"</f>
        <v>201502002048</v>
      </c>
    </row>
    <row r="7428" spans="1:2">
      <c r="A7428" s="4">
        <v>7423</v>
      </c>
      <c r="B7428" s="6" t="str">
        <f>"201502002100"</f>
        <v>201502002100</v>
      </c>
    </row>
    <row r="7429" spans="1:2">
      <c r="A7429" s="4">
        <v>7424</v>
      </c>
      <c r="B7429" s="6" t="str">
        <f>"201502002116"</f>
        <v>201502002116</v>
      </c>
    </row>
    <row r="7430" spans="1:2">
      <c r="A7430" s="4">
        <v>7425</v>
      </c>
      <c r="B7430" s="6" t="str">
        <f>"201502002170"</f>
        <v>201502002170</v>
      </c>
    </row>
    <row r="7431" spans="1:2">
      <c r="A7431" s="4">
        <v>7426</v>
      </c>
      <c r="B7431" s="6" t="str">
        <f>"201502002196"</f>
        <v>201502002196</v>
      </c>
    </row>
    <row r="7432" spans="1:2">
      <c r="A7432" s="4">
        <v>7427</v>
      </c>
      <c r="B7432" s="6" t="str">
        <f>"201502002231"</f>
        <v>201502002231</v>
      </c>
    </row>
    <row r="7433" spans="1:2">
      <c r="A7433" s="4">
        <v>7428</v>
      </c>
      <c r="B7433" s="6" t="str">
        <f>"201502002292"</f>
        <v>201502002292</v>
      </c>
    </row>
    <row r="7434" spans="1:2">
      <c r="A7434" s="4">
        <v>7429</v>
      </c>
      <c r="B7434" s="6" t="str">
        <f>"201502002336"</f>
        <v>201502002336</v>
      </c>
    </row>
    <row r="7435" spans="1:2">
      <c r="A7435" s="4">
        <v>7430</v>
      </c>
      <c r="B7435" s="6" t="str">
        <f>"201502002415"</f>
        <v>201502002415</v>
      </c>
    </row>
    <row r="7436" spans="1:2">
      <c r="A7436" s="4">
        <v>7431</v>
      </c>
      <c r="B7436" s="6" t="str">
        <f>"201502002455"</f>
        <v>201502002455</v>
      </c>
    </row>
    <row r="7437" spans="1:2">
      <c r="A7437" s="4">
        <v>7432</v>
      </c>
      <c r="B7437" s="6" t="str">
        <f>"201502002456"</f>
        <v>201502002456</v>
      </c>
    </row>
    <row r="7438" spans="1:2">
      <c r="A7438" s="4">
        <v>7433</v>
      </c>
      <c r="B7438" s="6" t="str">
        <f>"201502002553"</f>
        <v>201502002553</v>
      </c>
    </row>
    <row r="7439" spans="1:2">
      <c r="A7439" s="4">
        <v>7434</v>
      </c>
      <c r="B7439" s="6" t="str">
        <f>"201502002630"</f>
        <v>201502002630</v>
      </c>
    </row>
    <row r="7440" spans="1:2">
      <c r="A7440" s="4">
        <v>7435</v>
      </c>
      <c r="B7440" s="6" t="str">
        <f>"201502002927"</f>
        <v>201502002927</v>
      </c>
    </row>
    <row r="7441" spans="1:2">
      <c r="A7441" s="4">
        <v>7436</v>
      </c>
      <c r="B7441" s="6" t="str">
        <f>"201502002941"</f>
        <v>201502002941</v>
      </c>
    </row>
    <row r="7442" spans="1:2">
      <c r="A7442" s="4">
        <v>7437</v>
      </c>
      <c r="B7442" s="6" t="str">
        <f>"201502002995"</f>
        <v>201502002995</v>
      </c>
    </row>
    <row r="7443" spans="1:2">
      <c r="A7443" s="4">
        <v>7438</v>
      </c>
      <c r="B7443" s="6" t="str">
        <f>"201502002998"</f>
        <v>201502002998</v>
      </c>
    </row>
    <row r="7444" spans="1:2">
      <c r="A7444" s="4">
        <v>7439</v>
      </c>
      <c r="B7444" s="6" t="str">
        <f>"201502003008"</f>
        <v>201502003008</v>
      </c>
    </row>
    <row r="7445" spans="1:2">
      <c r="A7445" s="4">
        <v>7440</v>
      </c>
      <c r="B7445" s="6" t="str">
        <f>"201502003048"</f>
        <v>201502003048</v>
      </c>
    </row>
    <row r="7446" spans="1:2">
      <c r="A7446" s="4">
        <v>7441</v>
      </c>
      <c r="B7446" s="6" t="str">
        <f>"201502003067"</f>
        <v>201502003067</v>
      </c>
    </row>
    <row r="7447" spans="1:2">
      <c r="A7447" s="4">
        <v>7442</v>
      </c>
      <c r="B7447" s="6" t="str">
        <f>"201502003107"</f>
        <v>201502003107</v>
      </c>
    </row>
    <row r="7448" spans="1:2">
      <c r="A7448" s="4">
        <v>7443</v>
      </c>
      <c r="B7448" s="6" t="str">
        <f>"201502003222"</f>
        <v>201502003222</v>
      </c>
    </row>
    <row r="7449" spans="1:2">
      <c r="A7449" s="4">
        <v>7444</v>
      </c>
      <c r="B7449" s="6" t="str">
        <f>"201502003243"</f>
        <v>201502003243</v>
      </c>
    </row>
    <row r="7450" spans="1:2">
      <c r="A7450" s="4">
        <v>7445</v>
      </c>
      <c r="B7450" s="6" t="str">
        <f>"201502003255"</f>
        <v>201502003255</v>
      </c>
    </row>
    <row r="7451" spans="1:2">
      <c r="A7451" s="4">
        <v>7446</v>
      </c>
      <c r="B7451" s="6" t="str">
        <f>"201502003308"</f>
        <v>201502003308</v>
      </c>
    </row>
    <row r="7452" spans="1:2">
      <c r="A7452" s="4">
        <v>7447</v>
      </c>
      <c r="B7452" s="6" t="str">
        <f>"201502003341"</f>
        <v>201502003341</v>
      </c>
    </row>
    <row r="7453" spans="1:2">
      <c r="A7453" s="4">
        <v>7448</v>
      </c>
      <c r="B7453" s="6" t="str">
        <f>"201502003346"</f>
        <v>201502003346</v>
      </c>
    </row>
    <row r="7454" spans="1:2">
      <c r="A7454" s="4">
        <v>7449</v>
      </c>
      <c r="B7454" s="6" t="str">
        <f>"201502003773"</f>
        <v>201502003773</v>
      </c>
    </row>
    <row r="7455" spans="1:2">
      <c r="A7455" s="4">
        <v>7450</v>
      </c>
      <c r="B7455" s="6" t="str">
        <f>"201502003866"</f>
        <v>201502003866</v>
      </c>
    </row>
    <row r="7456" spans="1:2">
      <c r="A7456" s="4">
        <v>7451</v>
      </c>
      <c r="B7456" s="6" t="str">
        <f>"201502003930"</f>
        <v>201502003930</v>
      </c>
    </row>
    <row r="7457" spans="1:2">
      <c r="A7457" s="4">
        <v>7452</v>
      </c>
      <c r="B7457" s="6" t="str">
        <f>"201502003963"</f>
        <v>201502003963</v>
      </c>
    </row>
    <row r="7458" spans="1:2">
      <c r="A7458" s="4">
        <v>7453</v>
      </c>
      <c r="B7458" s="6" t="str">
        <f>"201502004040"</f>
        <v>201502004040</v>
      </c>
    </row>
    <row r="7459" spans="1:2">
      <c r="A7459" s="4">
        <v>7454</v>
      </c>
      <c r="B7459" s="6" t="str">
        <f>"201502004042"</f>
        <v>201502004042</v>
      </c>
    </row>
    <row r="7460" spans="1:2">
      <c r="A7460" s="4">
        <v>7455</v>
      </c>
      <c r="B7460" s="6" t="str">
        <f>"201502004065"</f>
        <v>201502004065</v>
      </c>
    </row>
    <row r="7461" spans="1:2">
      <c r="A7461" s="4">
        <v>7456</v>
      </c>
      <c r="B7461" s="6" t="str">
        <f>"201502004091"</f>
        <v>201502004091</v>
      </c>
    </row>
    <row r="7462" spans="1:2">
      <c r="A7462" s="4">
        <v>7457</v>
      </c>
      <c r="B7462" s="6" t="str">
        <f>"201502004117"</f>
        <v>201502004117</v>
      </c>
    </row>
    <row r="7463" spans="1:2">
      <c r="A7463" s="4">
        <v>7458</v>
      </c>
      <c r="B7463" s="6" t="str">
        <f>"201502004125"</f>
        <v>201502004125</v>
      </c>
    </row>
    <row r="7464" spans="1:2">
      <c r="A7464" s="4">
        <v>7459</v>
      </c>
      <c r="B7464" s="6" t="str">
        <f>"201502004177"</f>
        <v>201502004177</v>
      </c>
    </row>
    <row r="7465" spans="1:2">
      <c r="A7465" s="4">
        <v>7460</v>
      </c>
      <c r="B7465" s="6" t="str">
        <f>"201503000005"</f>
        <v>201503000005</v>
      </c>
    </row>
    <row r="7466" spans="1:2">
      <c r="A7466" s="4">
        <v>7461</v>
      </c>
      <c r="B7466" s="6" t="str">
        <f>"201503000081"</f>
        <v>201503000081</v>
      </c>
    </row>
    <row r="7467" spans="1:2">
      <c r="A7467" s="4">
        <v>7462</v>
      </c>
      <c r="B7467" s="6" t="str">
        <f>"201503000240"</f>
        <v>201503000240</v>
      </c>
    </row>
    <row r="7468" spans="1:2">
      <c r="A7468" s="4">
        <v>7463</v>
      </c>
      <c r="B7468" s="6" t="str">
        <f>"201503000616"</f>
        <v>201503000616</v>
      </c>
    </row>
    <row r="7469" spans="1:2">
      <c r="A7469" s="4">
        <v>7464</v>
      </c>
      <c r="B7469" s="6" t="str">
        <f>"201504000044"</f>
        <v>201504000044</v>
      </c>
    </row>
    <row r="7470" spans="1:2">
      <c r="A7470" s="4">
        <v>7465</v>
      </c>
      <c r="B7470" s="6" t="str">
        <f>"201504000083"</f>
        <v>201504000083</v>
      </c>
    </row>
    <row r="7471" spans="1:2">
      <c r="A7471" s="4">
        <v>7466</v>
      </c>
      <c r="B7471" s="6" t="str">
        <f>"201504000279"</f>
        <v>201504000279</v>
      </c>
    </row>
    <row r="7472" spans="1:2">
      <c r="A7472" s="4">
        <v>7467</v>
      </c>
      <c r="B7472" s="6" t="str">
        <f>"201504000454"</f>
        <v>201504000454</v>
      </c>
    </row>
    <row r="7473" spans="1:2">
      <c r="A7473" s="4">
        <v>7468</v>
      </c>
      <c r="B7473" s="6" t="str">
        <f>"201504000640"</f>
        <v>201504000640</v>
      </c>
    </row>
    <row r="7474" spans="1:2">
      <c r="A7474" s="4">
        <v>7469</v>
      </c>
      <c r="B7474" s="6" t="str">
        <f>"201504000825"</f>
        <v>201504000825</v>
      </c>
    </row>
    <row r="7475" spans="1:2">
      <c r="A7475" s="4">
        <v>7470</v>
      </c>
      <c r="B7475" s="6" t="str">
        <f>"201504001435"</f>
        <v>201504001435</v>
      </c>
    </row>
    <row r="7476" spans="1:2">
      <c r="A7476" s="4">
        <v>7471</v>
      </c>
      <c r="B7476" s="6" t="str">
        <f>"201504001471"</f>
        <v>201504001471</v>
      </c>
    </row>
    <row r="7477" spans="1:2">
      <c r="A7477" s="4">
        <v>7472</v>
      </c>
      <c r="B7477" s="6" t="str">
        <f>"201504001679"</f>
        <v>201504001679</v>
      </c>
    </row>
    <row r="7478" spans="1:2">
      <c r="A7478" s="4">
        <v>7473</v>
      </c>
      <c r="B7478" s="6" t="str">
        <f>"201504001712"</f>
        <v>201504001712</v>
      </c>
    </row>
    <row r="7479" spans="1:2">
      <c r="A7479" s="4">
        <v>7474</v>
      </c>
      <c r="B7479" s="6" t="str">
        <f>"201504002054"</f>
        <v>201504002054</v>
      </c>
    </row>
    <row r="7480" spans="1:2">
      <c r="A7480" s="4">
        <v>7475</v>
      </c>
      <c r="B7480" s="6" t="str">
        <f>"201504002818"</f>
        <v>201504002818</v>
      </c>
    </row>
    <row r="7481" spans="1:2">
      <c r="A7481" s="4">
        <v>7476</v>
      </c>
      <c r="B7481" s="6" t="str">
        <f>"201504003440"</f>
        <v>201504003440</v>
      </c>
    </row>
    <row r="7482" spans="1:2">
      <c r="A7482" s="4">
        <v>7477</v>
      </c>
      <c r="B7482" s="6" t="str">
        <f>"201504003462"</f>
        <v>201504003462</v>
      </c>
    </row>
    <row r="7483" spans="1:2">
      <c r="A7483" s="4">
        <v>7478</v>
      </c>
      <c r="B7483" s="6" t="str">
        <f>"201504003953"</f>
        <v>201504003953</v>
      </c>
    </row>
    <row r="7484" spans="1:2">
      <c r="A7484" s="4">
        <v>7479</v>
      </c>
      <c r="B7484" s="6" t="str">
        <f>"201504004656"</f>
        <v>201504004656</v>
      </c>
    </row>
    <row r="7485" spans="1:2">
      <c r="A7485" s="4">
        <v>7480</v>
      </c>
      <c r="B7485" s="6" t="str">
        <f>"201504004815"</f>
        <v>201504004815</v>
      </c>
    </row>
    <row r="7486" spans="1:2">
      <c r="A7486" s="4">
        <v>7481</v>
      </c>
      <c r="B7486" s="6" t="str">
        <f>"201504005132"</f>
        <v>201504005132</v>
      </c>
    </row>
    <row r="7487" spans="1:2">
      <c r="A7487" s="4">
        <v>7482</v>
      </c>
      <c r="B7487" s="6" t="str">
        <f>"201504005402"</f>
        <v>201504005402</v>
      </c>
    </row>
    <row r="7488" spans="1:2">
      <c r="A7488" s="4">
        <v>7483</v>
      </c>
      <c r="B7488" s="6" t="str">
        <f>"201505000037"</f>
        <v>201505000037</v>
      </c>
    </row>
    <row r="7489" spans="1:2">
      <c r="A7489" s="4">
        <v>7484</v>
      </c>
      <c r="B7489" s="6" t="str">
        <f>"201505000042"</f>
        <v>201505000042</v>
      </c>
    </row>
    <row r="7490" spans="1:2">
      <c r="A7490" s="4">
        <v>7485</v>
      </c>
      <c r="B7490" s="6" t="str">
        <f>"201505000058"</f>
        <v>201505000058</v>
      </c>
    </row>
    <row r="7491" spans="1:2">
      <c r="A7491" s="4">
        <v>7486</v>
      </c>
      <c r="B7491" s="6" t="str">
        <f>"201506000045"</f>
        <v>201506000045</v>
      </c>
    </row>
    <row r="7492" spans="1:2">
      <c r="A7492" s="4">
        <v>7487</v>
      </c>
      <c r="B7492" s="6" t="str">
        <f>"201506000415"</f>
        <v>201506000415</v>
      </c>
    </row>
    <row r="7493" spans="1:2">
      <c r="A7493" s="4">
        <v>7488</v>
      </c>
      <c r="B7493" s="6" t="str">
        <f>"201506000812"</f>
        <v>201506000812</v>
      </c>
    </row>
    <row r="7494" spans="1:2">
      <c r="A7494" s="4">
        <v>7489</v>
      </c>
      <c r="B7494" s="6" t="str">
        <f>"201506000848"</f>
        <v>201506000848</v>
      </c>
    </row>
    <row r="7495" spans="1:2">
      <c r="A7495" s="4">
        <v>7490</v>
      </c>
      <c r="B7495" s="6" t="str">
        <f>"201506000930"</f>
        <v>201506000930</v>
      </c>
    </row>
    <row r="7496" spans="1:2">
      <c r="A7496" s="4">
        <v>7491</v>
      </c>
      <c r="B7496" s="6" t="str">
        <f>"201506001015"</f>
        <v>201506001015</v>
      </c>
    </row>
    <row r="7497" spans="1:2">
      <c r="A7497" s="4">
        <v>7492</v>
      </c>
      <c r="B7497" s="6" t="str">
        <f>"201506001181"</f>
        <v>201506001181</v>
      </c>
    </row>
    <row r="7498" spans="1:2">
      <c r="A7498" s="4">
        <v>7493</v>
      </c>
      <c r="B7498" s="6" t="str">
        <f>"201506001423"</f>
        <v>201506001423</v>
      </c>
    </row>
    <row r="7499" spans="1:2">
      <c r="A7499" s="4">
        <v>7494</v>
      </c>
      <c r="B7499" s="6" t="str">
        <f>"201506001568"</f>
        <v>201506001568</v>
      </c>
    </row>
    <row r="7500" spans="1:2">
      <c r="A7500" s="4">
        <v>7495</v>
      </c>
      <c r="B7500" s="6" t="str">
        <f>"201506001889"</f>
        <v>201506001889</v>
      </c>
    </row>
    <row r="7501" spans="1:2">
      <c r="A7501" s="4">
        <v>7496</v>
      </c>
      <c r="B7501" s="6" t="str">
        <f>"201506002046"</f>
        <v>201506002046</v>
      </c>
    </row>
    <row r="7502" spans="1:2">
      <c r="A7502" s="4">
        <v>7497</v>
      </c>
      <c r="B7502" s="6" t="str">
        <f>"201506002151"</f>
        <v>201506002151</v>
      </c>
    </row>
    <row r="7503" spans="1:2">
      <c r="A7503" s="4">
        <v>7498</v>
      </c>
      <c r="B7503" s="6" t="str">
        <f>"201506002226"</f>
        <v>201506002226</v>
      </c>
    </row>
    <row r="7504" spans="1:2">
      <c r="A7504" s="4">
        <v>7499</v>
      </c>
      <c r="B7504" s="6" t="str">
        <f>"201506002362"</f>
        <v>201506002362</v>
      </c>
    </row>
    <row r="7505" spans="1:2">
      <c r="A7505" s="4">
        <v>7500</v>
      </c>
      <c r="B7505" s="6" t="str">
        <f>"201506002497"</f>
        <v>201506002497</v>
      </c>
    </row>
    <row r="7506" spans="1:2">
      <c r="A7506" s="4">
        <v>7501</v>
      </c>
      <c r="B7506" s="6" t="str">
        <f>"201506002511"</f>
        <v>201506002511</v>
      </c>
    </row>
    <row r="7507" spans="1:2">
      <c r="A7507" s="4">
        <v>7502</v>
      </c>
      <c r="B7507" s="6" t="str">
        <f>"201506003173"</f>
        <v>201506003173</v>
      </c>
    </row>
    <row r="7508" spans="1:2">
      <c r="A7508" s="4">
        <v>7503</v>
      </c>
      <c r="B7508" s="6" t="str">
        <f>"201506003214"</f>
        <v>201506003214</v>
      </c>
    </row>
    <row r="7509" spans="1:2">
      <c r="A7509" s="4">
        <v>7504</v>
      </c>
      <c r="B7509" s="6" t="str">
        <f>"201506003645"</f>
        <v>201506003645</v>
      </c>
    </row>
    <row r="7510" spans="1:2">
      <c r="A7510" s="4">
        <v>7505</v>
      </c>
      <c r="B7510" s="6" t="str">
        <f>"201506003650"</f>
        <v>201506003650</v>
      </c>
    </row>
    <row r="7511" spans="1:2">
      <c r="A7511" s="4">
        <v>7506</v>
      </c>
      <c r="B7511" s="6" t="str">
        <f>"201506003852"</f>
        <v>201506003852</v>
      </c>
    </row>
    <row r="7512" spans="1:2">
      <c r="A7512" s="4">
        <v>7507</v>
      </c>
      <c r="B7512" s="6" t="str">
        <f>"201506004075"</f>
        <v>201506004075</v>
      </c>
    </row>
    <row r="7513" spans="1:2">
      <c r="A7513" s="4">
        <v>7508</v>
      </c>
      <c r="B7513" s="6" t="str">
        <f>"201506004159"</f>
        <v>201506004159</v>
      </c>
    </row>
    <row r="7514" spans="1:2">
      <c r="A7514" s="4">
        <v>7509</v>
      </c>
      <c r="B7514" s="6" t="str">
        <f>"201506004178"</f>
        <v>201506004178</v>
      </c>
    </row>
    <row r="7515" spans="1:2">
      <c r="A7515" s="4">
        <v>7510</v>
      </c>
      <c r="B7515" s="6" t="str">
        <f>"201506004197"</f>
        <v>201506004197</v>
      </c>
    </row>
    <row r="7516" spans="1:2">
      <c r="A7516" s="4">
        <v>7511</v>
      </c>
      <c r="B7516" s="6" t="str">
        <f>"201506004244"</f>
        <v>201506004244</v>
      </c>
    </row>
    <row r="7517" spans="1:2">
      <c r="A7517" s="4">
        <v>7512</v>
      </c>
      <c r="B7517" s="6" t="str">
        <f>"201506004272"</f>
        <v>201506004272</v>
      </c>
    </row>
    <row r="7518" spans="1:2">
      <c r="A7518" s="4">
        <v>7513</v>
      </c>
      <c r="B7518" s="6" t="str">
        <f>"201506004316"</f>
        <v>201506004316</v>
      </c>
    </row>
    <row r="7519" spans="1:2">
      <c r="A7519" s="4">
        <v>7514</v>
      </c>
      <c r="B7519" s="6" t="str">
        <f>"201506004334"</f>
        <v>201506004334</v>
      </c>
    </row>
    <row r="7520" spans="1:2">
      <c r="A7520" s="4">
        <v>7515</v>
      </c>
      <c r="B7520" s="6" t="str">
        <f>"201506004335"</f>
        <v>201506004335</v>
      </c>
    </row>
    <row r="7521" spans="1:2">
      <c r="A7521" s="4">
        <v>7516</v>
      </c>
      <c r="B7521" s="6" t="str">
        <f>"201506004386"</f>
        <v>201506004386</v>
      </c>
    </row>
    <row r="7522" spans="1:2">
      <c r="A7522" s="4">
        <v>7517</v>
      </c>
      <c r="B7522" s="6" t="str">
        <f>"201506004387"</f>
        <v>201506004387</v>
      </c>
    </row>
    <row r="7523" spans="1:2">
      <c r="A7523" s="4">
        <v>7518</v>
      </c>
      <c r="B7523" s="6" t="str">
        <f>"201506004395"</f>
        <v>201506004395</v>
      </c>
    </row>
    <row r="7524" spans="1:2">
      <c r="A7524" s="4">
        <v>7519</v>
      </c>
      <c r="B7524" s="6" t="str">
        <f>"201506004409"</f>
        <v>201506004409</v>
      </c>
    </row>
    <row r="7525" spans="1:2">
      <c r="A7525" s="4">
        <v>7520</v>
      </c>
      <c r="B7525" s="6" t="str">
        <f>"201506004449"</f>
        <v>201506004449</v>
      </c>
    </row>
    <row r="7526" spans="1:2">
      <c r="A7526" s="4">
        <v>7521</v>
      </c>
      <c r="B7526" s="6" t="str">
        <f>"201506004483"</f>
        <v>201506004483</v>
      </c>
    </row>
    <row r="7527" spans="1:2">
      <c r="A7527" s="4">
        <v>7522</v>
      </c>
      <c r="B7527" s="6" t="str">
        <f>"201506004490"</f>
        <v>201506004490</v>
      </c>
    </row>
    <row r="7528" spans="1:2">
      <c r="A7528" s="4">
        <v>7523</v>
      </c>
      <c r="B7528" s="6" t="str">
        <f>"201507000123"</f>
        <v>201507000123</v>
      </c>
    </row>
    <row r="7529" spans="1:2">
      <c r="A7529" s="4">
        <v>7524</v>
      </c>
      <c r="B7529" s="6" t="str">
        <f>"201507000184"</f>
        <v>201507000184</v>
      </c>
    </row>
    <row r="7530" spans="1:2">
      <c r="A7530" s="4">
        <v>7525</v>
      </c>
      <c r="B7530" s="6" t="str">
        <f>"201507000231"</f>
        <v>201507000231</v>
      </c>
    </row>
    <row r="7531" spans="1:2">
      <c r="A7531" s="4">
        <v>7526</v>
      </c>
      <c r="B7531" s="6" t="str">
        <f>"201507000292"</f>
        <v>201507000292</v>
      </c>
    </row>
    <row r="7532" spans="1:2">
      <c r="A7532" s="4">
        <v>7527</v>
      </c>
      <c r="B7532" s="6" t="str">
        <f>"201507000374"</f>
        <v>201507000374</v>
      </c>
    </row>
    <row r="7533" spans="1:2">
      <c r="A7533" s="4">
        <v>7528</v>
      </c>
      <c r="B7533" s="6" t="str">
        <f>"201507000446"</f>
        <v>201507000446</v>
      </c>
    </row>
    <row r="7534" spans="1:2">
      <c r="A7534" s="4">
        <v>7529</v>
      </c>
      <c r="B7534" s="6" t="str">
        <f>"201507000450"</f>
        <v>201507000450</v>
      </c>
    </row>
    <row r="7535" spans="1:2">
      <c r="A7535" s="4">
        <v>7530</v>
      </c>
      <c r="B7535" s="6" t="str">
        <f>"201507000510"</f>
        <v>201507000510</v>
      </c>
    </row>
    <row r="7536" spans="1:2">
      <c r="A7536" s="4">
        <v>7531</v>
      </c>
      <c r="B7536" s="6" t="str">
        <f>"201507000597"</f>
        <v>201507000597</v>
      </c>
    </row>
    <row r="7537" spans="1:2">
      <c r="A7537" s="4">
        <v>7532</v>
      </c>
      <c r="B7537" s="6" t="str">
        <f>"201507000610"</f>
        <v>201507000610</v>
      </c>
    </row>
    <row r="7538" spans="1:2">
      <c r="A7538" s="4">
        <v>7533</v>
      </c>
      <c r="B7538" s="6" t="str">
        <f>"201507000620"</f>
        <v>201507000620</v>
      </c>
    </row>
    <row r="7539" spans="1:2">
      <c r="A7539" s="4">
        <v>7534</v>
      </c>
      <c r="B7539" s="6" t="str">
        <f>"201507000626"</f>
        <v>201507000626</v>
      </c>
    </row>
    <row r="7540" spans="1:2">
      <c r="A7540" s="4">
        <v>7535</v>
      </c>
      <c r="B7540" s="6" t="str">
        <f>"201507000663"</f>
        <v>201507000663</v>
      </c>
    </row>
    <row r="7541" spans="1:2">
      <c r="A7541" s="4">
        <v>7536</v>
      </c>
      <c r="B7541" s="6" t="str">
        <f>"201507000733"</f>
        <v>201507000733</v>
      </c>
    </row>
    <row r="7542" spans="1:2">
      <c r="A7542" s="4">
        <v>7537</v>
      </c>
      <c r="B7542" s="6" t="str">
        <f>"201507000756"</f>
        <v>201507000756</v>
      </c>
    </row>
    <row r="7543" spans="1:2">
      <c r="A7543" s="4">
        <v>7538</v>
      </c>
      <c r="B7543" s="6" t="str">
        <f>"201507000759"</f>
        <v>201507000759</v>
      </c>
    </row>
    <row r="7544" spans="1:2">
      <c r="A7544" s="4">
        <v>7539</v>
      </c>
      <c r="B7544" s="6" t="str">
        <f>"201507000998"</f>
        <v>201507000998</v>
      </c>
    </row>
    <row r="7545" spans="1:2">
      <c r="A7545" s="4">
        <v>7540</v>
      </c>
      <c r="B7545" s="6" t="str">
        <f>"201507001098"</f>
        <v>201507001098</v>
      </c>
    </row>
    <row r="7546" spans="1:2">
      <c r="A7546" s="4">
        <v>7541</v>
      </c>
      <c r="B7546" s="6" t="str">
        <f>"201507001199"</f>
        <v>201507001199</v>
      </c>
    </row>
    <row r="7547" spans="1:2">
      <c r="A7547" s="4">
        <v>7542</v>
      </c>
      <c r="B7547" s="6" t="str">
        <f>"201507001327"</f>
        <v>201507001327</v>
      </c>
    </row>
    <row r="7548" spans="1:2">
      <c r="A7548" s="4">
        <v>7543</v>
      </c>
      <c r="B7548" s="6" t="str">
        <f>"201507001344"</f>
        <v>201507001344</v>
      </c>
    </row>
    <row r="7549" spans="1:2">
      <c r="A7549" s="4">
        <v>7544</v>
      </c>
      <c r="B7549" s="6" t="str">
        <f>"201507001360"</f>
        <v>201507001360</v>
      </c>
    </row>
    <row r="7550" spans="1:2">
      <c r="A7550" s="4">
        <v>7545</v>
      </c>
      <c r="B7550" s="6" t="str">
        <f>"201507001379"</f>
        <v>201507001379</v>
      </c>
    </row>
    <row r="7551" spans="1:2">
      <c r="A7551" s="4">
        <v>7546</v>
      </c>
      <c r="B7551" s="6" t="str">
        <f>"201507001461"</f>
        <v>201507001461</v>
      </c>
    </row>
    <row r="7552" spans="1:2">
      <c r="A7552" s="4">
        <v>7547</v>
      </c>
      <c r="B7552" s="6" t="str">
        <f>"201507001527"</f>
        <v>201507001527</v>
      </c>
    </row>
    <row r="7553" spans="1:2">
      <c r="A7553" s="4">
        <v>7548</v>
      </c>
      <c r="B7553" s="6" t="str">
        <f>"201507001597"</f>
        <v>201507001597</v>
      </c>
    </row>
    <row r="7554" spans="1:2">
      <c r="A7554" s="4">
        <v>7549</v>
      </c>
      <c r="B7554" s="6" t="str">
        <f>"201507001633"</f>
        <v>201507001633</v>
      </c>
    </row>
    <row r="7555" spans="1:2">
      <c r="A7555" s="4">
        <v>7550</v>
      </c>
      <c r="B7555" s="6" t="str">
        <f>"201507001696"</f>
        <v>201507001696</v>
      </c>
    </row>
    <row r="7556" spans="1:2">
      <c r="A7556" s="4">
        <v>7551</v>
      </c>
      <c r="B7556" s="6" t="str">
        <f>"201507001710"</f>
        <v>201507001710</v>
      </c>
    </row>
    <row r="7557" spans="1:2">
      <c r="A7557" s="4">
        <v>7552</v>
      </c>
      <c r="B7557" s="6" t="str">
        <f>"201507001756"</f>
        <v>201507001756</v>
      </c>
    </row>
    <row r="7558" spans="1:2">
      <c r="A7558" s="4">
        <v>7553</v>
      </c>
      <c r="B7558" s="6" t="str">
        <f>"201507001767"</f>
        <v>201507001767</v>
      </c>
    </row>
    <row r="7559" spans="1:2">
      <c r="A7559" s="4">
        <v>7554</v>
      </c>
      <c r="B7559" s="6" t="str">
        <f>"201507001773"</f>
        <v>201507001773</v>
      </c>
    </row>
    <row r="7560" spans="1:2">
      <c r="A7560" s="4">
        <v>7555</v>
      </c>
      <c r="B7560" s="6" t="str">
        <f>"201507001873"</f>
        <v>201507001873</v>
      </c>
    </row>
    <row r="7561" spans="1:2">
      <c r="A7561" s="4">
        <v>7556</v>
      </c>
      <c r="B7561" s="6" t="str">
        <f>"201507001954"</f>
        <v>201507001954</v>
      </c>
    </row>
    <row r="7562" spans="1:2">
      <c r="A7562" s="4">
        <v>7557</v>
      </c>
      <c r="B7562" s="6" t="str">
        <f>"201507001988"</f>
        <v>201507001988</v>
      </c>
    </row>
    <row r="7563" spans="1:2">
      <c r="A7563" s="4">
        <v>7558</v>
      </c>
      <c r="B7563" s="6" t="str">
        <f>"201507002090"</f>
        <v>201507002090</v>
      </c>
    </row>
    <row r="7564" spans="1:2">
      <c r="A7564" s="4">
        <v>7559</v>
      </c>
      <c r="B7564" s="6" t="str">
        <f>"201507002109"</f>
        <v>201507002109</v>
      </c>
    </row>
    <row r="7565" spans="1:2">
      <c r="A7565" s="4">
        <v>7560</v>
      </c>
      <c r="B7565" s="6" t="str">
        <f>"201507002114"</f>
        <v>201507002114</v>
      </c>
    </row>
    <row r="7566" spans="1:2">
      <c r="A7566" s="4">
        <v>7561</v>
      </c>
      <c r="B7566" s="6" t="str">
        <f>"201507002117"</f>
        <v>201507002117</v>
      </c>
    </row>
    <row r="7567" spans="1:2">
      <c r="A7567" s="4">
        <v>7562</v>
      </c>
      <c r="B7567" s="6" t="str">
        <f>"201507002151"</f>
        <v>201507002151</v>
      </c>
    </row>
    <row r="7568" spans="1:2">
      <c r="A7568" s="4">
        <v>7563</v>
      </c>
      <c r="B7568" s="6" t="str">
        <f>"201507002181"</f>
        <v>201507002181</v>
      </c>
    </row>
    <row r="7569" spans="1:2">
      <c r="A7569" s="4">
        <v>7564</v>
      </c>
      <c r="B7569" s="6" t="str">
        <f>"201507002273"</f>
        <v>201507002273</v>
      </c>
    </row>
    <row r="7570" spans="1:2">
      <c r="A7570" s="4">
        <v>7565</v>
      </c>
      <c r="B7570" s="6" t="str">
        <f>"201507002292"</f>
        <v>201507002292</v>
      </c>
    </row>
    <row r="7571" spans="1:2">
      <c r="A7571" s="4">
        <v>7566</v>
      </c>
      <c r="B7571" s="6" t="str">
        <f>"201507002412"</f>
        <v>201507002412</v>
      </c>
    </row>
    <row r="7572" spans="1:2">
      <c r="A7572" s="4">
        <v>7567</v>
      </c>
      <c r="B7572" s="6" t="str">
        <f>"201507002445"</f>
        <v>201507002445</v>
      </c>
    </row>
    <row r="7573" spans="1:2">
      <c r="A7573" s="4">
        <v>7568</v>
      </c>
      <c r="B7573" s="6" t="str">
        <f>"201507002556"</f>
        <v>201507002556</v>
      </c>
    </row>
    <row r="7574" spans="1:2">
      <c r="A7574" s="4">
        <v>7569</v>
      </c>
      <c r="B7574" s="6" t="str">
        <f>"201507002592"</f>
        <v>201507002592</v>
      </c>
    </row>
    <row r="7575" spans="1:2">
      <c r="A7575" s="4">
        <v>7570</v>
      </c>
      <c r="B7575" s="6" t="str">
        <f>"201507002618"</f>
        <v>201507002618</v>
      </c>
    </row>
    <row r="7576" spans="1:2">
      <c r="A7576" s="4">
        <v>7571</v>
      </c>
      <c r="B7576" s="6" t="str">
        <f>"201507002627"</f>
        <v>201507002627</v>
      </c>
    </row>
    <row r="7577" spans="1:2">
      <c r="A7577" s="4">
        <v>7572</v>
      </c>
      <c r="B7577" s="6" t="str">
        <f>"201507002729"</f>
        <v>201507002729</v>
      </c>
    </row>
    <row r="7578" spans="1:2">
      <c r="A7578" s="4">
        <v>7573</v>
      </c>
      <c r="B7578" s="6" t="str">
        <f>"201507002748"</f>
        <v>201507002748</v>
      </c>
    </row>
    <row r="7579" spans="1:2">
      <c r="A7579" s="4">
        <v>7574</v>
      </c>
      <c r="B7579" s="6" t="str">
        <f>"201507002758"</f>
        <v>201507002758</v>
      </c>
    </row>
    <row r="7580" spans="1:2">
      <c r="A7580" s="4">
        <v>7575</v>
      </c>
      <c r="B7580" s="6" t="str">
        <f>"201507002823"</f>
        <v>201507002823</v>
      </c>
    </row>
    <row r="7581" spans="1:2">
      <c r="A7581" s="4">
        <v>7576</v>
      </c>
      <c r="B7581" s="6" t="str">
        <f>"201507002872"</f>
        <v>201507002872</v>
      </c>
    </row>
    <row r="7582" spans="1:2">
      <c r="A7582" s="4">
        <v>7577</v>
      </c>
      <c r="B7582" s="6" t="str">
        <f>"201507002919"</f>
        <v>201507002919</v>
      </c>
    </row>
    <row r="7583" spans="1:2">
      <c r="A7583" s="4">
        <v>7578</v>
      </c>
      <c r="B7583" s="6" t="str">
        <f>"201507002956"</f>
        <v>201507002956</v>
      </c>
    </row>
    <row r="7584" spans="1:2">
      <c r="A7584" s="4">
        <v>7579</v>
      </c>
      <c r="B7584" s="6" t="str">
        <f>"201507002965"</f>
        <v>201507002965</v>
      </c>
    </row>
    <row r="7585" spans="1:2">
      <c r="A7585" s="4">
        <v>7580</v>
      </c>
      <c r="B7585" s="6" t="str">
        <f>"201507003048"</f>
        <v>201507003048</v>
      </c>
    </row>
    <row r="7586" spans="1:2">
      <c r="A7586" s="4">
        <v>7581</v>
      </c>
      <c r="B7586" s="6" t="str">
        <f>"201507003074"</f>
        <v>201507003074</v>
      </c>
    </row>
    <row r="7587" spans="1:2">
      <c r="A7587" s="4">
        <v>7582</v>
      </c>
      <c r="B7587" s="6" t="str">
        <f>"201507003125"</f>
        <v>201507003125</v>
      </c>
    </row>
    <row r="7588" spans="1:2">
      <c r="A7588" s="4">
        <v>7583</v>
      </c>
      <c r="B7588" s="6" t="str">
        <f>"201507003335"</f>
        <v>201507003335</v>
      </c>
    </row>
    <row r="7589" spans="1:2">
      <c r="A7589" s="4">
        <v>7584</v>
      </c>
      <c r="B7589" s="6" t="str">
        <f>"201507003405"</f>
        <v>201507003405</v>
      </c>
    </row>
    <row r="7590" spans="1:2">
      <c r="A7590" s="4">
        <v>7585</v>
      </c>
      <c r="B7590" s="6" t="str">
        <f>"201507003572"</f>
        <v>201507003572</v>
      </c>
    </row>
    <row r="7591" spans="1:2">
      <c r="A7591" s="4">
        <v>7586</v>
      </c>
      <c r="B7591" s="6" t="str">
        <f>"201507003671"</f>
        <v>201507003671</v>
      </c>
    </row>
    <row r="7592" spans="1:2">
      <c r="A7592" s="4">
        <v>7587</v>
      </c>
      <c r="B7592" s="6" t="str">
        <f>"201507003720"</f>
        <v>201507003720</v>
      </c>
    </row>
    <row r="7593" spans="1:2">
      <c r="A7593" s="4">
        <v>7588</v>
      </c>
      <c r="B7593" s="6" t="str">
        <f>"201507003788"</f>
        <v>201507003788</v>
      </c>
    </row>
    <row r="7594" spans="1:2">
      <c r="A7594" s="4">
        <v>7589</v>
      </c>
      <c r="B7594" s="6" t="str">
        <f>"201507003801"</f>
        <v>201507003801</v>
      </c>
    </row>
    <row r="7595" spans="1:2">
      <c r="A7595" s="4">
        <v>7590</v>
      </c>
      <c r="B7595" s="6" t="str">
        <f>"201507003850"</f>
        <v>201507003850</v>
      </c>
    </row>
    <row r="7596" spans="1:2">
      <c r="A7596" s="4">
        <v>7591</v>
      </c>
      <c r="B7596" s="6" t="str">
        <f>"201507003957"</f>
        <v>201507003957</v>
      </c>
    </row>
    <row r="7597" spans="1:2">
      <c r="A7597" s="4">
        <v>7592</v>
      </c>
      <c r="B7597" s="6" t="str">
        <f>"201507003973"</f>
        <v>201507003973</v>
      </c>
    </row>
    <row r="7598" spans="1:2">
      <c r="A7598" s="4">
        <v>7593</v>
      </c>
      <c r="B7598" s="6" t="str">
        <f>"201507004006"</f>
        <v>201507004006</v>
      </c>
    </row>
    <row r="7599" spans="1:2">
      <c r="A7599" s="4">
        <v>7594</v>
      </c>
      <c r="B7599" s="6" t="str">
        <f>"201507004074"</f>
        <v>201507004074</v>
      </c>
    </row>
    <row r="7600" spans="1:2">
      <c r="A7600" s="4">
        <v>7595</v>
      </c>
      <c r="B7600" s="6" t="str">
        <f>"201507004150"</f>
        <v>201507004150</v>
      </c>
    </row>
    <row r="7601" spans="1:2">
      <c r="A7601" s="4">
        <v>7596</v>
      </c>
      <c r="B7601" s="6" t="str">
        <f>"201507004164"</f>
        <v>201507004164</v>
      </c>
    </row>
    <row r="7602" spans="1:2">
      <c r="A7602" s="4">
        <v>7597</v>
      </c>
      <c r="B7602" s="6" t="str">
        <f>"201507004168"</f>
        <v>201507004168</v>
      </c>
    </row>
    <row r="7603" spans="1:2">
      <c r="A7603" s="4">
        <v>7598</v>
      </c>
      <c r="B7603" s="6" t="str">
        <f>"201507004233"</f>
        <v>201507004233</v>
      </c>
    </row>
    <row r="7604" spans="1:2">
      <c r="A7604" s="4">
        <v>7599</v>
      </c>
      <c r="B7604" s="6" t="str">
        <f>"201507004321"</f>
        <v>201507004321</v>
      </c>
    </row>
    <row r="7605" spans="1:2">
      <c r="A7605" s="4">
        <v>7600</v>
      </c>
      <c r="B7605" s="6" t="str">
        <f>"201507004380"</f>
        <v>201507004380</v>
      </c>
    </row>
    <row r="7606" spans="1:2">
      <c r="A7606" s="4">
        <v>7601</v>
      </c>
      <c r="B7606" s="6" t="str">
        <f>"201507004472"</f>
        <v>201507004472</v>
      </c>
    </row>
    <row r="7607" spans="1:2">
      <c r="A7607" s="4">
        <v>7602</v>
      </c>
      <c r="B7607" s="6" t="str">
        <f>"201507004529"</f>
        <v>201507004529</v>
      </c>
    </row>
    <row r="7608" spans="1:2">
      <c r="A7608" s="4">
        <v>7603</v>
      </c>
      <c r="B7608" s="6" t="str">
        <f>"201507004559"</f>
        <v>201507004559</v>
      </c>
    </row>
    <row r="7609" spans="1:2">
      <c r="A7609" s="4">
        <v>7604</v>
      </c>
      <c r="B7609" s="6" t="str">
        <f>"201507004603"</f>
        <v>201507004603</v>
      </c>
    </row>
    <row r="7610" spans="1:2">
      <c r="A7610" s="4">
        <v>7605</v>
      </c>
      <c r="B7610" s="6" t="str">
        <f>"201507004625"</f>
        <v>201507004625</v>
      </c>
    </row>
    <row r="7611" spans="1:2">
      <c r="A7611" s="4">
        <v>7606</v>
      </c>
      <c r="B7611" s="6" t="str">
        <f>"201507004923"</f>
        <v>201507004923</v>
      </c>
    </row>
    <row r="7612" spans="1:2">
      <c r="A7612" s="4">
        <v>7607</v>
      </c>
      <c r="B7612" s="6" t="str">
        <f>"201507004951"</f>
        <v>201507004951</v>
      </c>
    </row>
    <row r="7613" spans="1:2">
      <c r="A7613" s="4">
        <v>7608</v>
      </c>
      <c r="B7613" s="6" t="str">
        <f>"201507004955"</f>
        <v>201507004955</v>
      </c>
    </row>
    <row r="7614" spans="1:2">
      <c r="A7614" s="4">
        <v>7609</v>
      </c>
      <c r="B7614" s="6" t="str">
        <f>"201507004960"</f>
        <v>201507004960</v>
      </c>
    </row>
    <row r="7615" spans="1:2">
      <c r="A7615" s="4">
        <v>7610</v>
      </c>
      <c r="B7615" s="6" t="str">
        <f>"201507004991"</f>
        <v>201507004991</v>
      </c>
    </row>
    <row r="7616" spans="1:2">
      <c r="A7616" s="4">
        <v>7611</v>
      </c>
      <c r="B7616" s="6" t="str">
        <f>"201507005020"</f>
        <v>201507005020</v>
      </c>
    </row>
    <row r="7617" spans="1:2">
      <c r="A7617" s="4">
        <v>7612</v>
      </c>
      <c r="B7617" s="6" t="str">
        <f>"201507005160"</f>
        <v>201507005160</v>
      </c>
    </row>
    <row r="7618" spans="1:2">
      <c r="A7618" s="4">
        <v>7613</v>
      </c>
      <c r="B7618" s="6" t="str">
        <f>"201508000121"</f>
        <v>201508000121</v>
      </c>
    </row>
    <row r="7619" spans="1:2">
      <c r="A7619" s="4">
        <v>7614</v>
      </c>
      <c r="B7619" s="6" t="str">
        <f>"201510000056"</f>
        <v>201510000056</v>
      </c>
    </row>
    <row r="7620" spans="1:2">
      <c r="A7620" s="4">
        <v>7615</v>
      </c>
      <c r="B7620" s="6" t="str">
        <f>"201510000102"</f>
        <v>201510000102</v>
      </c>
    </row>
    <row r="7621" spans="1:2">
      <c r="A7621" s="4">
        <v>7616</v>
      </c>
      <c r="B7621" s="6" t="str">
        <f>"201510000122"</f>
        <v>201510000122</v>
      </c>
    </row>
    <row r="7622" spans="1:2">
      <c r="A7622" s="4">
        <v>7617</v>
      </c>
      <c r="B7622" s="6" t="str">
        <f>"201510000135"</f>
        <v>201510000135</v>
      </c>
    </row>
    <row r="7623" spans="1:2">
      <c r="A7623" s="4">
        <v>7618</v>
      </c>
      <c r="B7623" s="6" t="str">
        <f>"201510000165"</f>
        <v>201510000165</v>
      </c>
    </row>
    <row r="7624" spans="1:2">
      <c r="A7624" s="4">
        <v>7619</v>
      </c>
      <c r="B7624" s="6" t="str">
        <f>"201510000170"</f>
        <v>201510000170</v>
      </c>
    </row>
    <row r="7625" spans="1:2">
      <c r="A7625" s="4">
        <v>7620</v>
      </c>
      <c r="B7625" s="6" t="str">
        <f>"201510000186"</f>
        <v>201510000186</v>
      </c>
    </row>
    <row r="7626" spans="1:2">
      <c r="A7626" s="4">
        <v>7621</v>
      </c>
      <c r="B7626" s="6" t="str">
        <f>"201510000234"</f>
        <v>201510000234</v>
      </c>
    </row>
    <row r="7627" spans="1:2">
      <c r="A7627" s="4">
        <v>7622</v>
      </c>
      <c r="B7627" s="6" t="str">
        <f>"201510000236"</f>
        <v>201510000236</v>
      </c>
    </row>
    <row r="7628" spans="1:2">
      <c r="A7628" s="4">
        <v>7623</v>
      </c>
      <c r="B7628" s="6" t="str">
        <f>"201510000237"</f>
        <v>201510000237</v>
      </c>
    </row>
    <row r="7629" spans="1:2">
      <c r="A7629" s="4">
        <v>7624</v>
      </c>
      <c r="B7629" s="6" t="str">
        <f>"201510000246"</f>
        <v>201510000246</v>
      </c>
    </row>
    <row r="7630" spans="1:2">
      <c r="A7630" s="4">
        <v>7625</v>
      </c>
      <c r="B7630" s="6" t="str">
        <f>"201510000257"</f>
        <v>201510000257</v>
      </c>
    </row>
    <row r="7631" spans="1:2">
      <c r="A7631" s="4">
        <v>7626</v>
      </c>
      <c r="B7631" s="6" t="str">
        <f>"201510000337"</f>
        <v>201510000337</v>
      </c>
    </row>
    <row r="7632" spans="1:2">
      <c r="A7632" s="4">
        <v>7627</v>
      </c>
      <c r="B7632" s="6" t="str">
        <f>"201510000354"</f>
        <v>201510000354</v>
      </c>
    </row>
    <row r="7633" spans="1:2">
      <c r="A7633" s="4">
        <v>7628</v>
      </c>
      <c r="B7633" s="6" t="str">
        <f>"201510000413"</f>
        <v>201510000413</v>
      </c>
    </row>
    <row r="7634" spans="1:2">
      <c r="A7634" s="4">
        <v>7629</v>
      </c>
      <c r="B7634" s="6" t="str">
        <f>"201510000419"</f>
        <v>201510000419</v>
      </c>
    </row>
    <row r="7635" spans="1:2">
      <c r="A7635" s="4">
        <v>7630</v>
      </c>
      <c r="B7635" s="6" t="str">
        <f>"201510000435"</f>
        <v>201510000435</v>
      </c>
    </row>
    <row r="7636" spans="1:2">
      <c r="A7636" s="4">
        <v>7631</v>
      </c>
      <c r="B7636" s="6" t="str">
        <f>"201510000446"</f>
        <v>201510000446</v>
      </c>
    </row>
    <row r="7637" spans="1:2">
      <c r="A7637" s="4">
        <v>7632</v>
      </c>
      <c r="B7637" s="6" t="str">
        <f>"201510000467"</f>
        <v>201510000467</v>
      </c>
    </row>
    <row r="7638" spans="1:2">
      <c r="A7638" s="4">
        <v>7633</v>
      </c>
      <c r="B7638" s="6" t="str">
        <f>"201510000521"</f>
        <v>201510000521</v>
      </c>
    </row>
    <row r="7639" spans="1:2">
      <c r="A7639" s="4">
        <v>7634</v>
      </c>
      <c r="B7639" s="6" t="str">
        <f>"201510000522"</f>
        <v>201510000522</v>
      </c>
    </row>
    <row r="7640" spans="1:2">
      <c r="A7640" s="4">
        <v>7635</v>
      </c>
      <c r="B7640" s="6" t="str">
        <f>"201510000593"</f>
        <v>201510000593</v>
      </c>
    </row>
    <row r="7641" spans="1:2">
      <c r="A7641" s="4">
        <v>7636</v>
      </c>
      <c r="B7641" s="6" t="str">
        <f>"201510000621"</f>
        <v>201510000621</v>
      </c>
    </row>
    <row r="7642" spans="1:2">
      <c r="A7642" s="4">
        <v>7637</v>
      </c>
      <c r="B7642" s="6" t="str">
        <f>"201510000634"</f>
        <v>201510000634</v>
      </c>
    </row>
    <row r="7643" spans="1:2">
      <c r="A7643" s="4">
        <v>7638</v>
      </c>
      <c r="B7643" s="6" t="str">
        <f>"201510000651"</f>
        <v>201510000651</v>
      </c>
    </row>
    <row r="7644" spans="1:2">
      <c r="A7644" s="4">
        <v>7639</v>
      </c>
      <c r="B7644" s="6" t="str">
        <f>"201510000671"</f>
        <v>201510000671</v>
      </c>
    </row>
    <row r="7645" spans="1:2">
      <c r="A7645" s="4">
        <v>7640</v>
      </c>
      <c r="B7645" s="6" t="str">
        <f>"201510000675"</f>
        <v>201510000675</v>
      </c>
    </row>
    <row r="7646" spans="1:2">
      <c r="A7646" s="4">
        <v>7641</v>
      </c>
      <c r="B7646" s="6" t="str">
        <f>"201510000706"</f>
        <v>201510000706</v>
      </c>
    </row>
    <row r="7647" spans="1:2">
      <c r="A7647" s="4">
        <v>7642</v>
      </c>
      <c r="B7647" s="6" t="str">
        <f>"201510000714"</f>
        <v>201510000714</v>
      </c>
    </row>
    <row r="7648" spans="1:2">
      <c r="A7648" s="4">
        <v>7643</v>
      </c>
      <c r="B7648" s="6" t="str">
        <f>"201510000718"</f>
        <v>201510000718</v>
      </c>
    </row>
    <row r="7649" spans="1:2">
      <c r="A7649" s="4">
        <v>7644</v>
      </c>
      <c r="B7649" s="6" t="str">
        <f>"201510000725"</f>
        <v>201510000725</v>
      </c>
    </row>
    <row r="7650" spans="1:2">
      <c r="A7650" s="4">
        <v>7645</v>
      </c>
      <c r="B7650" s="6" t="str">
        <f>"201510000871"</f>
        <v>201510000871</v>
      </c>
    </row>
    <row r="7651" spans="1:2">
      <c r="A7651" s="4">
        <v>7646</v>
      </c>
      <c r="B7651" s="6" t="str">
        <f>"201510000883"</f>
        <v>201510000883</v>
      </c>
    </row>
    <row r="7652" spans="1:2">
      <c r="A7652" s="4">
        <v>7647</v>
      </c>
      <c r="B7652" s="6" t="str">
        <f>"201510000935"</f>
        <v>201510000935</v>
      </c>
    </row>
    <row r="7653" spans="1:2">
      <c r="A7653" s="4">
        <v>7648</v>
      </c>
      <c r="B7653" s="6" t="str">
        <f>"201510000962"</f>
        <v>201510000962</v>
      </c>
    </row>
    <row r="7654" spans="1:2">
      <c r="A7654" s="4">
        <v>7649</v>
      </c>
      <c r="B7654" s="6" t="str">
        <f>"201510001017"</f>
        <v>201510001017</v>
      </c>
    </row>
    <row r="7655" spans="1:2">
      <c r="A7655" s="4">
        <v>7650</v>
      </c>
      <c r="B7655" s="6" t="str">
        <f>"201510001028"</f>
        <v>201510001028</v>
      </c>
    </row>
    <row r="7656" spans="1:2">
      <c r="A7656" s="4">
        <v>7651</v>
      </c>
      <c r="B7656" s="6" t="str">
        <f>"201510001031"</f>
        <v>201510001031</v>
      </c>
    </row>
    <row r="7657" spans="1:2">
      <c r="A7657" s="4">
        <v>7652</v>
      </c>
      <c r="B7657" s="6" t="str">
        <f>"201510001063"</f>
        <v>201510001063</v>
      </c>
    </row>
    <row r="7658" spans="1:2">
      <c r="A7658" s="4">
        <v>7653</v>
      </c>
      <c r="B7658" s="6" t="str">
        <f>"201510001081"</f>
        <v>201510001081</v>
      </c>
    </row>
    <row r="7659" spans="1:2">
      <c r="A7659" s="4">
        <v>7654</v>
      </c>
      <c r="B7659" s="6" t="str">
        <f>"201510001099"</f>
        <v>201510001099</v>
      </c>
    </row>
    <row r="7660" spans="1:2">
      <c r="A7660" s="4">
        <v>7655</v>
      </c>
      <c r="B7660" s="6" t="str">
        <f>"201510001138"</f>
        <v>201510001138</v>
      </c>
    </row>
    <row r="7661" spans="1:2">
      <c r="A7661" s="4">
        <v>7656</v>
      </c>
      <c r="B7661" s="6" t="str">
        <f>"201510001154"</f>
        <v>201510001154</v>
      </c>
    </row>
    <row r="7662" spans="1:2">
      <c r="A7662" s="4">
        <v>7657</v>
      </c>
      <c r="B7662" s="6" t="str">
        <f>"201510001190"</f>
        <v>201510001190</v>
      </c>
    </row>
    <row r="7663" spans="1:2">
      <c r="A7663" s="4">
        <v>7658</v>
      </c>
      <c r="B7663" s="6" t="str">
        <f>"201510001197"</f>
        <v>201510001197</v>
      </c>
    </row>
    <row r="7664" spans="1:2">
      <c r="A7664" s="4">
        <v>7659</v>
      </c>
      <c r="B7664" s="6" t="str">
        <f>"201510001198"</f>
        <v>201510001198</v>
      </c>
    </row>
    <row r="7665" spans="1:2">
      <c r="A7665" s="4">
        <v>7660</v>
      </c>
      <c r="B7665" s="6" t="str">
        <f>"201510001244"</f>
        <v>201510001244</v>
      </c>
    </row>
    <row r="7666" spans="1:2">
      <c r="A7666" s="4">
        <v>7661</v>
      </c>
      <c r="B7666" s="6" t="str">
        <f>"201510001359"</f>
        <v>201510001359</v>
      </c>
    </row>
    <row r="7667" spans="1:2">
      <c r="A7667" s="4">
        <v>7662</v>
      </c>
      <c r="B7667" s="6" t="str">
        <f>"201510001363"</f>
        <v>201510001363</v>
      </c>
    </row>
    <row r="7668" spans="1:2">
      <c r="A7668" s="4">
        <v>7663</v>
      </c>
      <c r="B7668" s="6" t="str">
        <f>"201510001365"</f>
        <v>201510001365</v>
      </c>
    </row>
    <row r="7669" spans="1:2">
      <c r="A7669" s="4">
        <v>7664</v>
      </c>
      <c r="B7669" s="6" t="str">
        <f>"201510001369"</f>
        <v>201510001369</v>
      </c>
    </row>
    <row r="7670" spans="1:2">
      <c r="A7670" s="4">
        <v>7665</v>
      </c>
      <c r="B7670" s="6" t="str">
        <f>"201510001486"</f>
        <v>201510001486</v>
      </c>
    </row>
    <row r="7671" spans="1:2">
      <c r="A7671" s="4">
        <v>7666</v>
      </c>
      <c r="B7671" s="6" t="str">
        <f>"201510001496"</f>
        <v>201510001496</v>
      </c>
    </row>
    <row r="7672" spans="1:2">
      <c r="A7672" s="4">
        <v>7667</v>
      </c>
      <c r="B7672" s="6" t="str">
        <f>"201510001543"</f>
        <v>201510001543</v>
      </c>
    </row>
    <row r="7673" spans="1:2">
      <c r="A7673" s="4">
        <v>7668</v>
      </c>
      <c r="B7673" s="6" t="str">
        <f>"201510001575"</f>
        <v>201510001575</v>
      </c>
    </row>
    <row r="7674" spans="1:2">
      <c r="A7674" s="4">
        <v>7669</v>
      </c>
      <c r="B7674" s="6" t="str">
        <f>"201510001604"</f>
        <v>201510001604</v>
      </c>
    </row>
    <row r="7675" spans="1:2">
      <c r="A7675" s="4">
        <v>7670</v>
      </c>
      <c r="B7675" s="6" t="str">
        <f>"201510001606"</f>
        <v>201510001606</v>
      </c>
    </row>
    <row r="7676" spans="1:2">
      <c r="A7676" s="4">
        <v>7671</v>
      </c>
      <c r="B7676" s="6" t="str">
        <f>"201510001624"</f>
        <v>201510001624</v>
      </c>
    </row>
    <row r="7677" spans="1:2">
      <c r="A7677" s="4">
        <v>7672</v>
      </c>
      <c r="B7677" s="6" t="str">
        <f>"201510001637"</f>
        <v>201510001637</v>
      </c>
    </row>
    <row r="7678" spans="1:2">
      <c r="A7678" s="4">
        <v>7673</v>
      </c>
      <c r="B7678" s="6" t="str">
        <f>"201510001644"</f>
        <v>201510001644</v>
      </c>
    </row>
    <row r="7679" spans="1:2">
      <c r="A7679" s="4">
        <v>7674</v>
      </c>
      <c r="B7679" s="6" t="str">
        <f>"201510001742"</f>
        <v>201510001742</v>
      </c>
    </row>
    <row r="7680" spans="1:2">
      <c r="A7680" s="4">
        <v>7675</v>
      </c>
      <c r="B7680" s="6" t="str">
        <f>"201510001791"</f>
        <v>201510001791</v>
      </c>
    </row>
    <row r="7681" spans="1:2">
      <c r="A7681" s="4">
        <v>7676</v>
      </c>
      <c r="B7681" s="6" t="str">
        <f>"201510001802"</f>
        <v>201510001802</v>
      </c>
    </row>
    <row r="7682" spans="1:2">
      <c r="A7682" s="4">
        <v>7677</v>
      </c>
      <c r="B7682" s="6" t="str">
        <f>"201510001871"</f>
        <v>201510001871</v>
      </c>
    </row>
    <row r="7683" spans="1:2">
      <c r="A7683" s="4">
        <v>7678</v>
      </c>
      <c r="B7683" s="6" t="str">
        <f>"201510001909"</f>
        <v>201510001909</v>
      </c>
    </row>
    <row r="7684" spans="1:2">
      <c r="A7684" s="4">
        <v>7679</v>
      </c>
      <c r="B7684" s="6" t="str">
        <f>"201510001914"</f>
        <v>201510001914</v>
      </c>
    </row>
    <row r="7685" spans="1:2">
      <c r="A7685" s="4">
        <v>7680</v>
      </c>
      <c r="B7685" s="6" t="str">
        <f>"201510001925"</f>
        <v>201510001925</v>
      </c>
    </row>
    <row r="7686" spans="1:2">
      <c r="A7686" s="4">
        <v>7681</v>
      </c>
      <c r="B7686" s="6" t="str">
        <f>"201510001927"</f>
        <v>201510001927</v>
      </c>
    </row>
    <row r="7687" spans="1:2">
      <c r="A7687" s="4">
        <v>7682</v>
      </c>
      <c r="B7687" s="6" t="str">
        <f>"201510001930"</f>
        <v>201510001930</v>
      </c>
    </row>
    <row r="7688" spans="1:2">
      <c r="A7688" s="4">
        <v>7683</v>
      </c>
      <c r="B7688" s="6" t="str">
        <f>"201510001936"</f>
        <v>201510001936</v>
      </c>
    </row>
    <row r="7689" spans="1:2">
      <c r="A7689" s="4">
        <v>7684</v>
      </c>
      <c r="B7689" s="6" t="str">
        <f>"201510001967"</f>
        <v>201510001967</v>
      </c>
    </row>
    <row r="7690" spans="1:2">
      <c r="A7690" s="4">
        <v>7685</v>
      </c>
      <c r="B7690" s="6" t="str">
        <f>"201510001995"</f>
        <v>201510001995</v>
      </c>
    </row>
    <row r="7691" spans="1:2">
      <c r="A7691" s="4">
        <v>7686</v>
      </c>
      <c r="B7691" s="6" t="str">
        <f>"201510002017"</f>
        <v>201510002017</v>
      </c>
    </row>
    <row r="7692" spans="1:2">
      <c r="A7692" s="4">
        <v>7687</v>
      </c>
      <c r="B7692" s="6" t="str">
        <f>"201510002096"</f>
        <v>201510002096</v>
      </c>
    </row>
    <row r="7693" spans="1:2">
      <c r="A7693" s="4">
        <v>7688</v>
      </c>
      <c r="B7693" s="6" t="str">
        <f>"201510002116"</f>
        <v>201510002116</v>
      </c>
    </row>
    <row r="7694" spans="1:2">
      <c r="A7694" s="4">
        <v>7689</v>
      </c>
      <c r="B7694" s="6" t="str">
        <f>"201510002131"</f>
        <v>201510002131</v>
      </c>
    </row>
    <row r="7695" spans="1:2">
      <c r="A7695" s="4">
        <v>7690</v>
      </c>
      <c r="B7695" s="6" t="str">
        <f>"201510002154"</f>
        <v>201510002154</v>
      </c>
    </row>
    <row r="7696" spans="1:2">
      <c r="A7696" s="4">
        <v>7691</v>
      </c>
      <c r="B7696" s="6" t="str">
        <f>"201510002177"</f>
        <v>201510002177</v>
      </c>
    </row>
    <row r="7697" spans="1:2">
      <c r="A7697" s="4">
        <v>7692</v>
      </c>
      <c r="B7697" s="6" t="str">
        <f>"201510002187"</f>
        <v>201510002187</v>
      </c>
    </row>
    <row r="7698" spans="1:2">
      <c r="A7698" s="4">
        <v>7693</v>
      </c>
      <c r="B7698" s="6" t="str">
        <f>"201510002258"</f>
        <v>201510002258</v>
      </c>
    </row>
    <row r="7699" spans="1:2">
      <c r="A7699" s="4">
        <v>7694</v>
      </c>
      <c r="B7699" s="6" t="str">
        <f>"201510002273"</f>
        <v>201510002273</v>
      </c>
    </row>
    <row r="7700" spans="1:2">
      <c r="A7700" s="4">
        <v>7695</v>
      </c>
      <c r="B7700" s="6" t="str">
        <f>"201510002309"</f>
        <v>201510002309</v>
      </c>
    </row>
    <row r="7701" spans="1:2">
      <c r="A7701" s="4">
        <v>7696</v>
      </c>
      <c r="B7701" s="6" t="str">
        <f>"201510002387"</f>
        <v>201510002387</v>
      </c>
    </row>
    <row r="7702" spans="1:2">
      <c r="A7702" s="4">
        <v>7697</v>
      </c>
      <c r="B7702" s="6" t="str">
        <f>"201510002443"</f>
        <v>201510002443</v>
      </c>
    </row>
    <row r="7703" spans="1:2">
      <c r="A7703" s="4">
        <v>7698</v>
      </c>
      <c r="B7703" s="6" t="str">
        <f>"201510002526"</f>
        <v>201510002526</v>
      </c>
    </row>
    <row r="7704" spans="1:2">
      <c r="A7704" s="4">
        <v>7699</v>
      </c>
      <c r="B7704" s="6" t="str">
        <f>"201510002602"</f>
        <v>201510002602</v>
      </c>
    </row>
    <row r="7705" spans="1:2">
      <c r="A7705" s="4">
        <v>7700</v>
      </c>
      <c r="B7705" s="6" t="str">
        <f>"201510002672"</f>
        <v>201510002672</v>
      </c>
    </row>
    <row r="7706" spans="1:2">
      <c r="A7706" s="4">
        <v>7701</v>
      </c>
      <c r="B7706" s="6" t="str">
        <f>"201510002798"</f>
        <v>201510002798</v>
      </c>
    </row>
    <row r="7707" spans="1:2">
      <c r="A7707" s="4">
        <v>7702</v>
      </c>
      <c r="B7707" s="6" t="str">
        <f>"201510002813"</f>
        <v>201510002813</v>
      </c>
    </row>
    <row r="7708" spans="1:2">
      <c r="A7708" s="4">
        <v>7703</v>
      </c>
      <c r="B7708" s="6" t="str">
        <f>"201510002834"</f>
        <v>201510002834</v>
      </c>
    </row>
    <row r="7709" spans="1:2">
      <c r="A7709" s="4">
        <v>7704</v>
      </c>
      <c r="B7709" s="6" t="str">
        <f>"201510002901"</f>
        <v>201510002901</v>
      </c>
    </row>
    <row r="7710" spans="1:2">
      <c r="A7710" s="4">
        <v>7705</v>
      </c>
      <c r="B7710" s="6" t="str">
        <f>"201510002961"</f>
        <v>201510002961</v>
      </c>
    </row>
    <row r="7711" spans="1:2">
      <c r="A7711" s="4">
        <v>7706</v>
      </c>
      <c r="B7711" s="6" t="str">
        <f>"201510003034"</f>
        <v>201510003034</v>
      </c>
    </row>
    <row r="7712" spans="1:2">
      <c r="A7712" s="4">
        <v>7707</v>
      </c>
      <c r="B7712" s="6" t="str">
        <f>"201510003111"</f>
        <v>201510003111</v>
      </c>
    </row>
    <row r="7713" spans="1:2">
      <c r="A7713" s="4">
        <v>7708</v>
      </c>
      <c r="B7713" s="6" t="str">
        <f>"201510003134"</f>
        <v>201510003134</v>
      </c>
    </row>
    <row r="7714" spans="1:2">
      <c r="A7714" s="4">
        <v>7709</v>
      </c>
      <c r="B7714" s="6" t="str">
        <f>"201510003183"</f>
        <v>201510003183</v>
      </c>
    </row>
    <row r="7715" spans="1:2">
      <c r="A7715" s="4">
        <v>7710</v>
      </c>
      <c r="B7715" s="6" t="str">
        <f>"201510003184"</f>
        <v>201510003184</v>
      </c>
    </row>
    <row r="7716" spans="1:2">
      <c r="A7716" s="4">
        <v>7711</v>
      </c>
      <c r="B7716" s="6" t="str">
        <f>"201510003240"</f>
        <v>201510003240</v>
      </c>
    </row>
    <row r="7717" spans="1:2">
      <c r="A7717" s="4">
        <v>7712</v>
      </c>
      <c r="B7717" s="6" t="str">
        <f>"201510003260"</f>
        <v>201510003260</v>
      </c>
    </row>
    <row r="7718" spans="1:2">
      <c r="A7718" s="4">
        <v>7713</v>
      </c>
      <c r="B7718" s="6" t="str">
        <f>"201510003361"</f>
        <v>201510003361</v>
      </c>
    </row>
    <row r="7719" spans="1:2">
      <c r="A7719" s="4">
        <v>7714</v>
      </c>
      <c r="B7719" s="6" t="str">
        <f>"201510003373"</f>
        <v>201510003373</v>
      </c>
    </row>
    <row r="7720" spans="1:2">
      <c r="A7720" s="4">
        <v>7715</v>
      </c>
      <c r="B7720" s="6" t="str">
        <f>"201510003502"</f>
        <v>201510003502</v>
      </c>
    </row>
    <row r="7721" spans="1:2">
      <c r="A7721" s="4">
        <v>7716</v>
      </c>
      <c r="B7721" s="6" t="str">
        <f>"201510003541"</f>
        <v>201510003541</v>
      </c>
    </row>
    <row r="7722" spans="1:2">
      <c r="A7722" s="4">
        <v>7717</v>
      </c>
      <c r="B7722" s="6" t="str">
        <f>"201510003674"</f>
        <v>201510003674</v>
      </c>
    </row>
    <row r="7723" spans="1:2">
      <c r="A7723" s="4">
        <v>7718</v>
      </c>
      <c r="B7723" s="6" t="str">
        <f>"201510003684"</f>
        <v>201510003684</v>
      </c>
    </row>
    <row r="7724" spans="1:2">
      <c r="A7724" s="4">
        <v>7719</v>
      </c>
      <c r="B7724" s="6" t="str">
        <f>"201510003757"</f>
        <v>201510003757</v>
      </c>
    </row>
    <row r="7725" spans="1:2">
      <c r="A7725" s="4">
        <v>7720</v>
      </c>
      <c r="B7725" s="6" t="str">
        <f>"201510003771"</f>
        <v>201510003771</v>
      </c>
    </row>
    <row r="7726" spans="1:2">
      <c r="A7726" s="4">
        <v>7721</v>
      </c>
      <c r="B7726" s="6" t="str">
        <f>"201510003777"</f>
        <v>201510003777</v>
      </c>
    </row>
    <row r="7727" spans="1:2">
      <c r="A7727" s="4">
        <v>7722</v>
      </c>
      <c r="B7727" s="6" t="str">
        <f>"201510003893"</f>
        <v>201510003893</v>
      </c>
    </row>
    <row r="7728" spans="1:2">
      <c r="A7728" s="4">
        <v>7723</v>
      </c>
      <c r="B7728" s="6" t="str">
        <f>"201510003935"</f>
        <v>201510003935</v>
      </c>
    </row>
    <row r="7729" spans="1:2">
      <c r="A7729" s="4">
        <v>7724</v>
      </c>
      <c r="B7729" s="6" t="str">
        <f>"201510003994"</f>
        <v>201510003994</v>
      </c>
    </row>
    <row r="7730" spans="1:2">
      <c r="A7730" s="4">
        <v>7725</v>
      </c>
      <c r="B7730" s="6" t="str">
        <f>"201510004019"</f>
        <v>201510004019</v>
      </c>
    </row>
    <row r="7731" spans="1:2">
      <c r="A7731" s="4">
        <v>7726</v>
      </c>
      <c r="B7731" s="6" t="str">
        <f>"201510004033"</f>
        <v>201510004033</v>
      </c>
    </row>
    <row r="7732" spans="1:2">
      <c r="A7732" s="4">
        <v>7727</v>
      </c>
      <c r="B7732" s="6" t="str">
        <f>"201510004048"</f>
        <v>201510004048</v>
      </c>
    </row>
    <row r="7733" spans="1:2">
      <c r="A7733" s="4">
        <v>7728</v>
      </c>
      <c r="B7733" s="6" t="str">
        <f>"201510004054"</f>
        <v>201510004054</v>
      </c>
    </row>
    <row r="7734" spans="1:2">
      <c r="A7734" s="4">
        <v>7729</v>
      </c>
      <c r="B7734" s="6" t="str">
        <f>"201510004066"</f>
        <v>201510004066</v>
      </c>
    </row>
    <row r="7735" spans="1:2">
      <c r="A7735" s="4">
        <v>7730</v>
      </c>
      <c r="B7735" s="6" t="str">
        <f>"201510004097"</f>
        <v>201510004097</v>
      </c>
    </row>
    <row r="7736" spans="1:2">
      <c r="A7736" s="4">
        <v>7731</v>
      </c>
      <c r="B7736" s="6" t="str">
        <f>"201510004116"</f>
        <v>201510004116</v>
      </c>
    </row>
    <row r="7737" spans="1:2">
      <c r="A7737" s="4">
        <v>7732</v>
      </c>
      <c r="B7737" s="6" t="str">
        <f>"201510004122"</f>
        <v>201510004122</v>
      </c>
    </row>
    <row r="7738" spans="1:2">
      <c r="A7738" s="4">
        <v>7733</v>
      </c>
      <c r="B7738" s="6" t="str">
        <f>"201510004165"</f>
        <v>201510004165</v>
      </c>
    </row>
    <row r="7739" spans="1:2">
      <c r="A7739" s="4">
        <v>7734</v>
      </c>
      <c r="B7739" s="6" t="str">
        <f>"201510004334"</f>
        <v>201510004334</v>
      </c>
    </row>
    <row r="7740" spans="1:2">
      <c r="A7740" s="4">
        <v>7735</v>
      </c>
      <c r="B7740" s="6" t="str">
        <f>"201510004395"</f>
        <v>201510004395</v>
      </c>
    </row>
    <row r="7741" spans="1:2">
      <c r="A7741" s="4">
        <v>7736</v>
      </c>
      <c r="B7741" s="6" t="str">
        <f>"201510004403"</f>
        <v>201510004403</v>
      </c>
    </row>
    <row r="7742" spans="1:2">
      <c r="A7742" s="4">
        <v>7737</v>
      </c>
      <c r="B7742" s="6" t="str">
        <f>"201510004442"</f>
        <v>201510004442</v>
      </c>
    </row>
    <row r="7743" spans="1:2">
      <c r="A7743" s="4">
        <v>7738</v>
      </c>
      <c r="B7743" s="6" t="str">
        <f>"201510004454"</f>
        <v>201510004454</v>
      </c>
    </row>
    <row r="7744" spans="1:2">
      <c r="A7744" s="4">
        <v>7739</v>
      </c>
      <c r="B7744" s="6" t="str">
        <f>"201510004505"</f>
        <v>201510004505</v>
      </c>
    </row>
    <row r="7745" spans="1:2">
      <c r="A7745" s="4">
        <v>7740</v>
      </c>
      <c r="B7745" s="6" t="str">
        <f>"201510004564"</f>
        <v>201510004564</v>
      </c>
    </row>
    <row r="7746" spans="1:2">
      <c r="A7746" s="4">
        <v>7741</v>
      </c>
      <c r="B7746" s="6" t="str">
        <f>"201510004565"</f>
        <v>201510004565</v>
      </c>
    </row>
    <row r="7747" spans="1:2">
      <c r="A7747" s="4">
        <v>7742</v>
      </c>
      <c r="B7747" s="6" t="str">
        <f>"201510004577"</f>
        <v>201510004577</v>
      </c>
    </row>
    <row r="7748" spans="1:2">
      <c r="A7748" s="4">
        <v>7743</v>
      </c>
      <c r="B7748" s="6" t="str">
        <f>"201510004616"</f>
        <v>201510004616</v>
      </c>
    </row>
    <row r="7749" spans="1:2">
      <c r="A7749" s="4">
        <v>7744</v>
      </c>
      <c r="B7749" s="6" t="str">
        <f>"201510004628"</f>
        <v>201510004628</v>
      </c>
    </row>
    <row r="7750" spans="1:2">
      <c r="A7750" s="4">
        <v>7745</v>
      </c>
      <c r="B7750" s="6" t="str">
        <f>"201510004656"</f>
        <v>201510004656</v>
      </c>
    </row>
    <row r="7751" spans="1:2">
      <c r="A7751" s="4">
        <v>7746</v>
      </c>
      <c r="B7751" s="6" t="str">
        <f>"201510004663"</f>
        <v>201510004663</v>
      </c>
    </row>
    <row r="7752" spans="1:2">
      <c r="A7752" s="4">
        <v>7747</v>
      </c>
      <c r="B7752" s="6" t="str">
        <f>"201510004671"</f>
        <v>201510004671</v>
      </c>
    </row>
    <row r="7753" spans="1:2">
      <c r="A7753" s="4">
        <v>7748</v>
      </c>
      <c r="B7753" s="6" t="str">
        <f>"201510004709"</f>
        <v>201510004709</v>
      </c>
    </row>
    <row r="7754" spans="1:2">
      <c r="A7754" s="4">
        <v>7749</v>
      </c>
      <c r="B7754" s="6" t="str">
        <f>"201510004797"</f>
        <v>201510004797</v>
      </c>
    </row>
    <row r="7755" spans="1:2">
      <c r="A7755" s="4">
        <v>7750</v>
      </c>
      <c r="B7755" s="6" t="str">
        <f>"201510004842"</f>
        <v>201510004842</v>
      </c>
    </row>
    <row r="7756" spans="1:2">
      <c r="A7756" s="4">
        <v>7751</v>
      </c>
      <c r="B7756" s="6" t="str">
        <f>"201510004941"</f>
        <v>201510004941</v>
      </c>
    </row>
    <row r="7757" spans="1:2">
      <c r="A7757" s="4">
        <v>7752</v>
      </c>
      <c r="B7757" s="6" t="str">
        <f>"201510004956"</f>
        <v>201510004956</v>
      </c>
    </row>
    <row r="7758" spans="1:2">
      <c r="A7758" s="4">
        <v>7753</v>
      </c>
      <c r="B7758" s="6" t="str">
        <f>"201510004962"</f>
        <v>201510004962</v>
      </c>
    </row>
    <row r="7759" spans="1:2">
      <c r="A7759" s="4">
        <v>7754</v>
      </c>
      <c r="B7759" s="6" t="str">
        <f>"201510005142"</f>
        <v>201510005142</v>
      </c>
    </row>
    <row r="7760" spans="1:2">
      <c r="A7760" s="4">
        <v>7755</v>
      </c>
      <c r="B7760" s="6" t="str">
        <f>"201511004402"</f>
        <v>201511004402</v>
      </c>
    </row>
    <row r="7761" spans="1:2">
      <c r="A7761" s="4">
        <v>7756</v>
      </c>
      <c r="B7761" s="6" t="str">
        <f>"201511004422"</f>
        <v>201511004422</v>
      </c>
    </row>
    <row r="7762" spans="1:2">
      <c r="A7762" s="4">
        <v>7757</v>
      </c>
      <c r="B7762" s="6" t="str">
        <f>"201511004503"</f>
        <v>201511004503</v>
      </c>
    </row>
    <row r="7763" spans="1:2">
      <c r="A7763" s="4">
        <v>7758</v>
      </c>
      <c r="B7763" s="6" t="str">
        <f>"201511004539"</f>
        <v>201511004539</v>
      </c>
    </row>
    <row r="7764" spans="1:2">
      <c r="A7764" s="4">
        <v>7759</v>
      </c>
      <c r="B7764" s="6" t="str">
        <f>"201511004561"</f>
        <v>201511004561</v>
      </c>
    </row>
    <row r="7765" spans="1:2">
      <c r="A7765" s="4">
        <v>7760</v>
      </c>
      <c r="B7765" s="6" t="str">
        <f>"201511004586"</f>
        <v>201511004586</v>
      </c>
    </row>
    <row r="7766" spans="1:2">
      <c r="A7766" s="4">
        <v>7761</v>
      </c>
      <c r="B7766" s="6" t="str">
        <f>"201511004602"</f>
        <v>201511004602</v>
      </c>
    </row>
    <row r="7767" spans="1:2">
      <c r="A7767" s="4">
        <v>7762</v>
      </c>
      <c r="B7767" s="6" t="str">
        <f>"201511004615"</f>
        <v>201511004615</v>
      </c>
    </row>
    <row r="7768" spans="1:2">
      <c r="A7768" s="4">
        <v>7763</v>
      </c>
      <c r="B7768" s="6" t="str">
        <f>"201511004651"</f>
        <v>201511004651</v>
      </c>
    </row>
    <row r="7769" spans="1:2">
      <c r="A7769" s="4">
        <v>7764</v>
      </c>
      <c r="B7769" s="6" t="str">
        <f>"201511004684"</f>
        <v>201511004684</v>
      </c>
    </row>
    <row r="7770" spans="1:2">
      <c r="A7770" s="4">
        <v>7765</v>
      </c>
      <c r="B7770" s="6" t="str">
        <f>"201511004772"</f>
        <v>201511004772</v>
      </c>
    </row>
    <row r="7771" spans="1:2">
      <c r="A7771" s="4">
        <v>7766</v>
      </c>
      <c r="B7771" s="6" t="str">
        <f>"201511004825"</f>
        <v>201511004825</v>
      </c>
    </row>
    <row r="7772" spans="1:2">
      <c r="A7772" s="4">
        <v>7767</v>
      </c>
      <c r="B7772" s="6" t="str">
        <f>"201511004863"</f>
        <v>201511004863</v>
      </c>
    </row>
    <row r="7773" spans="1:2">
      <c r="A7773" s="4">
        <v>7768</v>
      </c>
      <c r="B7773" s="6" t="str">
        <f>"201511004869"</f>
        <v>201511004869</v>
      </c>
    </row>
    <row r="7774" spans="1:2">
      <c r="A7774" s="4">
        <v>7769</v>
      </c>
      <c r="B7774" s="6" t="str">
        <f>"201511004893"</f>
        <v>201511004893</v>
      </c>
    </row>
    <row r="7775" spans="1:2">
      <c r="A7775" s="4">
        <v>7770</v>
      </c>
      <c r="B7775" s="6" t="str">
        <f>"201511004933"</f>
        <v>201511004933</v>
      </c>
    </row>
    <row r="7776" spans="1:2">
      <c r="A7776" s="4">
        <v>7771</v>
      </c>
      <c r="B7776" s="6" t="str">
        <f>"201511004934"</f>
        <v>201511004934</v>
      </c>
    </row>
    <row r="7777" spans="1:2">
      <c r="A7777" s="4">
        <v>7772</v>
      </c>
      <c r="B7777" s="6" t="str">
        <f>"201511004990"</f>
        <v>201511004990</v>
      </c>
    </row>
    <row r="7778" spans="1:2">
      <c r="A7778" s="4">
        <v>7773</v>
      </c>
      <c r="B7778" s="6" t="str">
        <f>"201511005029"</f>
        <v>201511005029</v>
      </c>
    </row>
    <row r="7779" spans="1:2">
      <c r="A7779" s="4">
        <v>7774</v>
      </c>
      <c r="B7779" s="6" t="str">
        <f>"201511005077"</f>
        <v>201511005077</v>
      </c>
    </row>
    <row r="7780" spans="1:2">
      <c r="A7780" s="4">
        <v>7775</v>
      </c>
      <c r="B7780" s="6" t="str">
        <f>"201511005090"</f>
        <v>201511005090</v>
      </c>
    </row>
    <row r="7781" spans="1:2">
      <c r="A7781" s="4">
        <v>7776</v>
      </c>
      <c r="B7781" s="6" t="str">
        <f>"201511005156"</f>
        <v>201511005156</v>
      </c>
    </row>
    <row r="7782" spans="1:2">
      <c r="A7782" s="4">
        <v>7777</v>
      </c>
      <c r="B7782" s="6" t="str">
        <f>"201511005168"</f>
        <v>201511005168</v>
      </c>
    </row>
    <row r="7783" spans="1:2">
      <c r="A7783" s="4">
        <v>7778</v>
      </c>
      <c r="B7783" s="6" t="str">
        <f>"201511005206"</f>
        <v>201511005206</v>
      </c>
    </row>
    <row r="7784" spans="1:2">
      <c r="A7784" s="4">
        <v>7779</v>
      </c>
      <c r="B7784" s="6" t="str">
        <f>"201511005252"</f>
        <v>201511005252</v>
      </c>
    </row>
    <row r="7785" spans="1:2">
      <c r="A7785" s="4">
        <v>7780</v>
      </c>
      <c r="B7785" s="6" t="str">
        <f>"201511005274"</f>
        <v>201511005274</v>
      </c>
    </row>
    <row r="7786" spans="1:2">
      <c r="A7786" s="4">
        <v>7781</v>
      </c>
      <c r="B7786" s="6" t="str">
        <f>"201511005288"</f>
        <v>201511005288</v>
      </c>
    </row>
    <row r="7787" spans="1:2">
      <c r="A7787" s="4">
        <v>7782</v>
      </c>
      <c r="B7787" s="6" t="str">
        <f>"201511005292"</f>
        <v>201511005292</v>
      </c>
    </row>
    <row r="7788" spans="1:2">
      <c r="A7788" s="4">
        <v>7783</v>
      </c>
      <c r="B7788" s="6" t="str">
        <f>"201511005307"</f>
        <v>201511005307</v>
      </c>
    </row>
    <row r="7789" spans="1:2">
      <c r="A7789" s="4">
        <v>7784</v>
      </c>
      <c r="B7789" s="6" t="str">
        <f>"201511005317"</f>
        <v>201511005317</v>
      </c>
    </row>
    <row r="7790" spans="1:2">
      <c r="A7790" s="4">
        <v>7785</v>
      </c>
      <c r="B7790" s="6" t="str">
        <f>"201511005321"</f>
        <v>201511005321</v>
      </c>
    </row>
    <row r="7791" spans="1:2">
      <c r="A7791" s="4">
        <v>7786</v>
      </c>
      <c r="B7791" s="6" t="str">
        <f>"201511005331"</f>
        <v>201511005331</v>
      </c>
    </row>
    <row r="7792" spans="1:2">
      <c r="A7792" s="4">
        <v>7787</v>
      </c>
      <c r="B7792" s="6" t="str">
        <f>"201511005481"</f>
        <v>201511005481</v>
      </c>
    </row>
    <row r="7793" spans="1:2">
      <c r="A7793" s="4">
        <v>7788</v>
      </c>
      <c r="B7793" s="6" t="str">
        <f>"201511005528"</f>
        <v>201511005528</v>
      </c>
    </row>
    <row r="7794" spans="1:2">
      <c r="A7794" s="4">
        <v>7789</v>
      </c>
      <c r="B7794" s="6" t="str">
        <f>"201511005589"</f>
        <v>201511005589</v>
      </c>
    </row>
    <row r="7795" spans="1:2">
      <c r="A7795" s="4">
        <v>7790</v>
      </c>
      <c r="B7795" s="6" t="str">
        <f>"201511005604"</f>
        <v>201511005604</v>
      </c>
    </row>
    <row r="7796" spans="1:2">
      <c r="A7796" s="4">
        <v>7791</v>
      </c>
      <c r="B7796" s="6" t="str">
        <f>"201511005653"</f>
        <v>201511005653</v>
      </c>
    </row>
    <row r="7797" spans="1:2">
      <c r="A7797" s="4">
        <v>7792</v>
      </c>
      <c r="B7797" s="6" t="str">
        <f>"201511005691"</f>
        <v>201511005691</v>
      </c>
    </row>
    <row r="7798" spans="1:2">
      <c r="A7798" s="4">
        <v>7793</v>
      </c>
      <c r="B7798" s="6" t="str">
        <f>"201511005699"</f>
        <v>201511005699</v>
      </c>
    </row>
    <row r="7799" spans="1:2">
      <c r="A7799" s="4">
        <v>7794</v>
      </c>
      <c r="B7799" s="6" t="str">
        <f>"201511005779"</f>
        <v>201511005779</v>
      </c>
    </row>
    <row r="7800" spans="1:2">
      <c r="A7800" s="4">
        <v>7795</v>
      </c>
      <c r="B7800" s="6" t="str">
        <f>"201511005790"</f>
        <v>201511005790</v>
      </c>
    </row>
    <row r="7801" spans="1:2">
      <c r="A7801" s="4">
        <v>7796</v>
      </c>
      <c r="B7801" s="6" t="str">
        <f>"201511005795"</f>
        <v>201511005795</v>
      </c>
    </row>
    <row r="7802" spans="1:2">
      <c r="A7802" s="4">
        <v>7797</v>
      </c>
      <c r="B7802" s="6" t="str">
        <f>"201511005835"</f>
        <v>201511005835</v>
      </c>
    </row>
    <row r="7803" spans="1:2">
      <c r="A7803" s="4">
        <v>7798</v>
      </c>
      <c r="B7803" s="6" t="str">
        <f>"201511005869"</f>
        <v>201511005869</v>
      </c>
    </row>
    <row r="7804" spans="1:2">
      <c r="A7804" s="4">
        <v>7799</v>
      </c>
      <c r="B7804" s="6" t="str">
        <f>"201511005883"</f>
        <v>201511005883</v>
      </c>
    </row>
    <row r="7805" spans="1:2">
      <c r="A7805" s="4">
        <v>7800</v>
      </c>
      <c r="B7805" s="6" t="str">
        <f>"201511005905"</f>
        <v>201511005905</v>
      </c>
    </row>
    <row r="7806" spans="1:2">
      <c r="A7806" s="4">
        <v>7801</v>
      </c>
      <c r="B7806" s="6" t="str">
        <f>"201511005922"</f>
        <v>201511005922</v>
      </c>
    </row>
    <row r="7807" spans="1:2">
      <c r="A7807" s="4">
        <v>7802</v>
      </c>
      <c r="B7807" s="6" t="str">
        <f>"201511005975"</f>
        <v>201511005975</v>
      </c>
    </row>
    <row r="7808" spans="1:2">
      <c r="A7808" s="4">
        <v>7803</v>
      </c>
      <c r="B7808" s="6" t="str">
        <f>"201511006020"</f>
        <v>201511006020</v>
      </c>
    </row>
    <row r="7809" spans="1:2">
      <c r="A7809" s="4">
        <v>7804</v>
      </c>
      <c r="B7809" s="6" t="str">
        <f>"201511006132"</f>
        <v>201511006132</v>
      </c>
    </row>
    <row r="7810" spans="1:2">
      <c r="A7810" s="4">
        <v>7805</v>
      </c>
      <c r="B7810" s="6" t="str">
        <f>"201511006142"</f>
        <v>201511006142</v>
      </c>
    </row>
    <row r="7811" spans="1:2">
      <c r="A7811" s="4">
        <v>7806</v>
      </c>
      <c r="B7811" s="6" t="str">
        <f>"201511006165"</f>
        <v>201511006165</v>
      </c>
    </row>
    <row r="7812" spans="1:2">
      <c r="A7812" s="4">
        <v>7807</v>
      </c>
      <c r="B7812" s="6" t="str">
        <f>"201511006246"</f>
        <v>201511006246</v>
      </c>
    </row>
    <row r="7813" spans="1:2">
      <c r="A7813" s="4">
        <v>7808</v>
      </c>
      <c r="B7813" s="6" t="str">
        <f>"201511006252"</f>
        <v>201511006252</v>
      </c>
    </row>
    <row r="7814" spans="1:2">
      <c r="A7814" s="4">
        <v>7809</v>
      </c>
      <c r="B7814" s="6" t="str">
        <f>"201511006417"</f>
        <v>201511006417</v>
      </c>
    </row>
    <row r="7815" spans="1:2">
      <c r="A7815" s="4">
        <v>7810</v>
      </c>
      <c r="B7815" s="6" t="str">
        <f>"201511006422"</f>
        <v>201511006422</v>
      </c>
    </row>
    <row r="7816" spans="1:2">
      <c r="A7816" s="4">
        <v>7811</v>
      </c>
      <c r="B7816" s="6" t="str">
        <f>"201511006444"</f>
        <v>201511006444</v>
      </c>
    </row>
    <row r="7817" spans="1:2">
      <c r="A7817" s="4">
        <v>7812</v>
      </c>
      <c r="B7817" s="6" t="str">
        <f>"201511006445"</f>
        <v>201511006445</v>
      </c>
    </row>
    <row r="7818" spans="1:2">
      <c r="A7818" s="4">
        <v>7813</v>
      </c>
      <c r="B7818" s="6" t="str">
        <f>"201511006495"</f>
        <v>201511006495</v>
      </c>
    </row>
    <row r="7819" spans="1:2">
      <c r="A7819" s="4">
        <v>7814</v>
      </c>
      <c r="B7819" s="6" t="str">
        <f>"201511006515"</f>
        <v>201511006515</v>
      </c>
    </row>
    <row r="7820" spans="1:2">
      <c r="A7820" s="4">
        <v>7815</v>
      </c>
      <c r="B7820" s="6" t="str">
        <f>"201511006516"</f>
        <v>201511006516</v>
      </c>
    </row>
    <row r="7821" spans="1:2">
      <c r="A7821" s="4">
        <v>7816</v>
      </c>
      <c r="B7821" s="6" t="str">
        <f>"201511006559"</f>
        <v>201511006559</v>
      </c>
    </row>
    <row r="7822" spans="1:2">
      <c r="A7822" s="4">
        <v>7817</v>
      </c>
      <c r="B7822" s="6" t="str">
        <f>"201511006560"</f>
        <v>201511006560</v>
      </c>
    </row>
    <row r="7823" spans="1:2">
      <c r="A7823" s="4">
        <v>7818</v>
      </c>
      <c r="B7823" s="6" t="str">
        <f>"201511006659"</f>
        <v>201511006659</v>
      </c>
    </row>
    <row r="7824" spans="1:2">
      <c r="A7824" s="4">
        <v>7819</v>
      </c>
      <c r="B7824" s="6" t="str">
        <f>"201511006707"</f>
        <v>201511006707</v>
      </c>
    </row>
    <row r="7825" spans="1:2">
      <c r="A7825" s="4">
        <v>7820</v>
      </c>
      <c r="B7825" s="6" t="str">
        <f>"201511006714"</f>
        <v>201511006714</v>
      </c>
    </row>
    <row r="7826" spans="1:2">
      <c r="A7826" s="4">
        <v>7821</v>
      </c>
      <c r="B7826" s="6" t="str">
        <f>"201511006715"</f>
        <v>201511006715</v>
      </c>
    </row>
    <row r="7827" spans="1:2">
      <c r="A7827" s="4">
        <v>7822</v>
      </c>
      <c r="B7827" s="6" t="str">
        <f>"201511006738"</f>
        <v>201511006738</v>
      </c>
    </row>
    <row r="7828" spans="1:2">
      <c r="A7828" s="4">
        <v>7823</v>
      </c>
      <c r="B7828" s="6" t="str">
        <f>"201511006831"</f>
        <v>201511006831</v>
      </c>
    </row>
    <row r="7829" spans="1:2">
      <c r="A7829" s="4">
        <v>7824</v>
      </c>
      <c r="B7829" s="6" t="str">
        <f>"201511006875"</f>
        <v>201511006875</v>
      </c>
    </row>
    <row r="7830" spans="1:2">
      <c r="A7830" s="4">
        <v>7825</v>
      </c>
      <c r="B7830" s="6" t="str">
        <f>"201511006913"</f>
        <v>201511006913</v>
      </c>
    </row>
    <row r="7831" spans="1:2">
      <c r="A7831" s="4">
        <v>7826</v>
      </c>
      <c r="B7831" s="6" t="str">
        <f>"201511006929"</f>
        <v>201511006929</v>
      </c>
    </row>
    <row r="7832" spans="1:2">
      <c r="A7832" s="4">
        <v>7827</v>
      </c>
      <c r="B7832" s="6" t="str">
        <f>"201511006963"</f>
        <v>201511006963</v>
      </c>
    </row>
    <row r="7833" spans="1:2">
      <c r="A7833" s="4">
        <v>7828</v>
      </c>
      <c r="B7833" s="6" t="str">
        <f>"201511006966"</f>
        <v>201511006966</v>
      </c>
    </row>
    <row r="7834" spans="1:2">
      <c r="A7834" s="4">
        <v>7829</v>
      </c>
      <c r="B7834" s="6" t="str">
        <f>"201511006976"</f>
        <v>201511006976</v>
      </c>
    </row>
    <row r="7835" spans="1:2">
      <c r="A7835" s="4">
        <v>7830</v>
      </c>
      <c r="B7835" s="6" t="str">
        <f>"201511007019"</f>
        <v>201511007019</v>
      </c>
    </row>
    <row r="7836" spans="1:2">
      <c r="A7836" s="4">
        <v>7831</v>
      </c>
      <c r="B7836" s="6" t="str">
        <f>"201511007079"</f>
        <v>201511007079</v>
      </c>
    </row>
    <row r="7837" spans="1:2">
      <c r="A7837" s="4">
        <v>7832</v>
      </c>
      <c r="B7837" s="6" t="str">
        <f>"201511007105"</f>
        <v>201511007105</v>
      </c>
    </row>
    <row r="7838" spans="1:2">
      <c r="A7838" s="4">
        <v>7833</v>
      </c>
      <c r="B7838" s="6" t="str">
        <f>"201511007132"</f>
        <v>201511007132</v>
      </c>
    </row>
    <row r="7839" spans="1:2">
      <c r="A7839" s="4">
        <v>7834</v>
      </c>
      <c r="B7839" s="6" t="str">
        <f>"201511007142"</f>
        <v>201511007142</v>
      </c>
    </row>
    <row r="7840" spans="1:2">
      <c r="A7840" s="4">
        <v>7835</v>
      </c>
      <c r="B7840" s="6" t="str">
        <f>"201511007192"</f>
        <v>201511007192</v>
      </c>
    </row>
    <row r="7841" spans="1:2">
      <c r="A7841" s="4">
        <v>7836</v>
      </c>
      <c r="B7841" s="6" t="str">
        <f>"201511007196"</f>
        <v>201511007196</v>
      </c>
    </row>
    <row r="7842" spans="1:2">
      <c r="A7842" s="4">
        <v>7837</v>
      </c>
      <c r="B7842" s="6" t="str">
        <f>"201511007200"</f>
        <v>201511007200</v>
      </c>
    </row>
    <row r="7843" spans="1:2">
      <c r="A7843" s="4">
        <v>7838</v>
      </c>
      <c r="B7843" s="6" t="str">
        <f>"201511007286"</f>
        <v>201511007286</v>
      </c>
    </row>
    <row r="7844" spans="1:2">
      <c r="A7844" s="4">
        <v>7839</v>
      </c>
      <c r="B7844" s="6" t="str">
        <f>"201511007288"</f>
        <v>201511007288</v>
      </c>
    </row>
    <row r="7845" spans="1:2">
      <c r="A7845" s="4">
        <v>7840</v>
      </c>
      <c r="B7845" s="6" t="str">
        <f>"201511007299"</f>
        <v>201511007299</v>
      </c>
    </row>
    <row r="7846" spans="1:2">
      <c r="A7846" s="4">
        <v>7841</v>
      </c>
      <c r="B7846" s="6" t="str">
        <f>"201511007309"</f>
        <v>201511007309</v>
      </c>
    </row>
    <row r="7847" spans="1:2">
      <c r="A7847" s="4">
        <v>7842</v>
      </c>
      <c r="B7847" s="6" t="str">
        <f>"201511007328"</f>
        <v>201511007328</v>
      </c>
    </row>
    <row r="7848" spans="1:2">
      <c r="A7848" s="4">
        <v>7843</v>
      </c>
      <c r="B7848" s="6" t="str">
        <f>"201511007350"</f>
        <v>201511007350</v>
      </c>
    </row>
    <row r="7849" spans="1:2">
      <c r="A7849" s="4">
        <v>7844</v>
      </c>
      <c r="B7849" s="6" t="str">
        <f>"201511007353"</f>
        <v>201511007353</v>
      </c>
    </row>
    <row r="7850" spans="1:2">
      <c r="A7850" s="4">
        <v>7845</v>
      </c>
      <c r="B7850" s="6" t="str">
        <f>"201511007432"</f>
        <v>201511007432</v>
      </c>
    </row>
    <row r="7851" spans="1:2">
      <c r="A7851" s="4">
        <v>7846</v>
      </c>
      <c r="B7851" s="6" t="str">
        <f>"201511007442"</f>
        <v>201511007442</v>
      </c>
    </row>
    <row r="7852" spans="1:2">
      <c r="A7852" s="4">
        <v>7847</v>
      </c>
      <c r="B7852" s="6" t="str">
        <f>"201511007478"</f>
        <v>201511007478</v>
      </c>
    </row>
    <row r="7853" spans="1:2">
      <c r="A7853" s="4">
        <v>7848</v>
      </c>
      <c r="B7853" s="6" t="str">
        <f>"201511007498"</f>
        <v>201511007498</v>
      </c>
    </row>
    <row r="7854" spans="1:2">
      <c r="A7854" s="4">
        <v>7849</v>
      </c>
      <c r="B7854" s="6" t="str">
        <f>"201511007551"</f>
        <v>201511007551</v>
      </c>
    </row>
    <row r="7855" spans="1:2">
      <c r="A7855" s="4">
        <v>7850</v>
      </c>
      <c r="B7855" s="6" t="str">
        <f>"201511007562"</f>
        <v>201511007562</v>
      </c>
    </row>
    <row r="7856" spans="1:2">
      <c r="A7856" s="4">
        <v>7851</v>
      </c>
      <c r="B7856" s="6" t="str">
        <f>"201511007594"</f>
        <v>201511007594</v>
      </c>
    </row>
    <row r="7857" spans="1:2">
      <c r="A7857" s="4">
        <v>7852</v>
      </c>
      <c r="B7857" s="6" t="str">
        <f>"201511007689"</f>
        <v>201511007689</v>
      </c>
    </row>
    <row r="7858" spans="1:2">
      <c r="A7858" s="4">
        <v>7853</v>
      </c>
      <c r="B7858" s="6" t="str">
        <f>"201511007696"</f>
        <v>201511007696</v>
      </c>
    </row>
    <row r="7859" spans="1:2">
      <c r="A7859" s="4">
        <v>7854</v>
      </c>
      <c r="B7859" s="6" t="str">
        <f>"201511007830"</f>
        <v>201511007830</v>
      </c>
    </row>
    <row r="7860" spans="1:2">
      <c r="A7860" s="4">
        <v>7855</v>
      </c>
      <c r="B7860" s="6" t="str">
        <f>"201511007986"</f>
        <v>201511007986</v>
      </c>
    </row>
    <row r="7861" spans="1:2">
      <c r="A7861" s="4">
        <v>7856</v>
      </c>
      <c r="B7861" s="6" t="str">
        <f>"201511007988"</f>
        <v>201511007988</v>
      </c>
    </row>
    <row r="7862" spans="1:2">
      <c r="A7862" s="4">
        <v>7857</v>
      </c>
      <c r="B7862" s="6" t="str">
        <f>"201511008076"</f>
        <v>201511008076</v>
      </c>
    </row>
    <row r="7863" spans="1:2">
      <c r="A7863" s="4">
        <v>7858</v>
      </c>
      <c r="B7863" s="6" t="str">
        <f>"201511008081"</f>
        <v>201511008081</v>
      </c>
    </row>
    <row r="7864" spans="1:2">
      <c r="A7864" s="4">
        <v>7859</v>
      </c>
      <c r="B7864" s="6" t="str">
        <f>"201511008123"</f>
        <v>201511008123</v>
      </c>
    </row>
    <row r="7865" spans="1:2">
      <c r="A7865" s="4">
        <v>7860</v>
      </c>
      <c r="B7865" s="6" t="str">
        <f>"201511008165"</f>
        <v>201511008165</v>
      </c>
    </row>
    <row r="7866" spans="1:2">
      <c r="A7866" s="4">
        <v>7861</v>
      </c>
      <c r="B7866" s="6" t="str">
        <f>"201511008214"</f>
        <v>201511008214</v>
      </c>
    </row>
    <row r="7867" spans="1:2">
      <c r="A7867" s="4">
        <v>7862</v>
      </c>
      <c r="B7867" s="6" t="str">
        <f>"201511008253"</f>
        <v>201511008253</v>
      </c>
    </row>
    <row r="7868" spans="1:2">
      <c r="A7868" s="4">
        <v>7863</v>
      </c>
      <c r="B7868" s="6" t="str">
        <f>"201511008281"</f>
        <v>201511008281</v>
      </c>
    </row>
    <row r="7869" spans="1:2">
      <c r="A7869" s="4">
        <v>7864</v>
      </c>
      <c r="B7869" s="6" t="str">
        <f>"201511008303"</f>
        <v>201511008303</v>
      </c>
    </row>
    <row r="7870" spans="1:2">
      <c r="A7870" s="4">
        <v>7865</v>
      </c>
      <c r="B7870" s="6" t="str">
        <f>"201511008337"</f>
        <v>201511008337</v>
      </c>
    </row>
    <row r="7871" spans="1:2">
      <c r="A7871" s="4">
        <v>7866</v>
      </c>
      <c r="B7871" s="6" t="str">
        <f>"201511008344"</f>
        <v>201511008344</v>
      </c>
    </row>
    <row r="7872" spans="1:2">
      <c r="A7872" s="4">
        <v>7867</v>
      </c>
      <c r="B7872" s="6" t="str">
        <f>"201511008349"</f>
        <v>201511008349</v>
      </c>
    </row>
    <row r="7873" spans="1:2">
      <c r="A7873" s="4">
        <v>7868</v>
      </c>
      <c r="B7873" s="6" t="str">
        <f>"201511008352"</f>
        <v>201511008352</v>
      </c>
    </row>
    <row r="7874" spans="1:2">
      <c r="A7874" s="4">
        <v>7869</v>
      </c>
      <c r="B7874" s="6" t="str">
        <f>"201511008464"</f>
        <v>201511008464</v>
      </c>
    </row>
    <row r="7875" spans="1:2">
      <c r="A7875" s="4">
        <v>7870</v>
      </c>
      <c r="B7875" s="6" t="str">
        <f>"201511008521"</f>
        <v>201511008521</v>
      </c>
    </row>
    <row r="7876" spans="1:2">
      <c r="A7876" s="4">
        <v>7871</v>
      </c>
      <c r="B7876" s="6" t="str">
        <f>"201511008549"</f>
        <v>201511008549</v>
      </c>
    </row>
    <row r="7877" spans="1:2">
      <c r="A7877" s="4">
        <v>7872</v>
      </c>
      <c r="B7877" s="6" t="str">
        <f>"201511008603"</f>
        <v>201511008603</v>
      </c>
    </row>
    <row r="7878" spans="1:2">
      <c r="A7878" s="4">
        <v>7873</v>
      </c>
      <c r="B7878" s="6" t="str">
        <f>"201511008622"</f>
        <v>201511008622</v>
      </c>
    </row>
    <row r="7879" spans="1:2">
      <c r="A7879" s="4">
        <v>7874</v>
      </c>
      <c r="B7879" s="6" t="str">
        <f>"201511008633"</f>
        <v>201511008633</v>
      </c>
    </row>
    <row r="7880" spans="1:2">
      <c r="A7880" s="4">
        <v>7875</v>
      </c>
      <c r="B7880" s="6" t="str">
        <f>"201511008658"</f>
        <v>201511008658</v>
      </c>
    </row>
    <row r="7881" spans="1:2">
      <c r="A7881" s="4">
        <v>7876</v>
      </c>
      <c r="B7881" s="6" t="str">
        <f>"201511008659"</f>
        <v>201511008659</v>
      </c>
    </row>
    <row r="7882" spans="1:2">
      <c r="A7882" s="4">
        <v>7877</v>
      </c>
      <c r="B7882" s="6" t="str">
        <f>"201511008695"</f>
        <v>201511008695</v>
      </c>
    </row>
    <row r="7883" spans="1:2">
      <c r="A7883" s="4">
        <v>7878</v>
      </c>
      <c r="B7883" s="6" t="str">
        <f>"201511008696"</f>
        <v>201511008696</v>
      </c>
    </row>
    <row r="7884" spans="1:2">
      <c r="A7884" s="4">
        <v>7879</v>
      </c>
      <c r="B7884" s="6" t="str">
        <f>"201511008768"</f>
        <v>201511008768</v>
      </c>
    </row>
    <row r="7885" spans="1:2">
      <c r="A7885" s="4">
        <v>7880</v>
      </c>
      <c r="B7885" s="6" t="str">
        <f>"201511008847"</f>
        <v>201511008847</v>
      </c>
    </row>
    <row r="7886" spans="1:2">
      <c r="A7886" s="4">
        <v>7881</v>
      </c>
      <c r="B7886" s="6" t="str">
        <f>"201511008861"</f>
        <v>201511008861</v>
      </c>
    </row>
    <row r="7887" spans="1:2">
      <c r="A7887" s="4">
        <v>7882</v>
      </c>
      <c r="B7887" s="6" t="str">
        <f>"201511008922"</f>
        <v>201511008922</v>
      </c>
    </row>
    <row r="7888" spans="1:2">
      <c r="A7888" s="4">
        <v>7883</v>
      </c>
      <c r="B7888" s="6" t="str">
        <f>"201511008927"</f>
        <v>201511008927</v>
      </c>
    </row>
    <row r="7889" spans="1:2">
      <c r="A7889" s="4">
        <v>7884</v>
      </c>
      <c r="B7889" s="6" t="str">
        <f>"201511008944"</f>
        <v>201511008944</v>
      </c>
    </row>
    <row r="7890" spans="1:2">
      <c r="A7890" s="4">
        <v>7885</v>
      </c>
      <c r="B7890" s="6" t="str">
        <f>"201511009034"</f>
        <v>201511009034</v>
      </c>
    </row>
    <row r="7891" spans="1:2">
      <c r="A7891" s="4">
        <v>7886</v>
      </c>
      <c r="B7891" s="6" t="str">
        <f>"201511009103"</f>
        <v>201511009103</v>
      </c>
    </row>
    <row r="7892" spans="1:2">
      <c r="A7892" s="4">
        <v>7887</v>
      </c>
      <c r="B7892" s="6" t="str">
        <f>"201511009135"</f>
        <v>201511009135</v>
      </c>
    </row>
    <row r="7893" spans="1:2">
      <c r="A7893" s="4">
        <v>7888</v>
      </c>
      <c r="B7893" s="6" t="str">
        <f>"201511009201"</f>
        <v>201511009201</v>
      </c>
    </row>
    <row r="7894" spans="1:2">
      <c r="A7894" s="4">
        <v>7889</v>
      </c>
      <c r="B7894" s="6" t="str">
        <f>"201511009247"</f>
        <v>201511009247</v>
      </c>
    </row>
    <row r="7895" spans="1:2">
      <c r="A7895" s="4">
        <v>7890</v>
      </c>
      <c r="B7895" s="6" t="str">
        <f>"201511009303"</f>
        <v>201511009303</v>
      </c>
    </row>
    <row r="7896" spans="1:2">
      <c r="A7896" s="4">
        <v>7891</v>
      </c>
      <c r="B7896" s="6" t="str">
        <f>"201511009323"</f>
        <v>201511009323</v>
      </c>
    </row>
    <row r="7897" spans="1:2">
      <c r="A7897" s="4">
        <v>7892</v>
      </c>
      <c r="B7897" s="6" t="str">
        <f>"201511009379"</f>
        <v>201511009379</v>
      </c>
    </row>
    <row r="7898" spans="1:2">
      <c r="A7898" s="4">
        <v>7893</v>
      </c>
      <c r="B7898" s="6" t="str">
        <f>"201511009391"</f>
        <v>201511009391</v>
      </c>
    </row>
    <row r="7899" spans="1:2">
      <c r="A7899" s="4">
        <v>7894</v>
      </c>
      <c r="B7899" s="6" t="str">
        <f>"201511009445"</f>
        <v>201511009445</v>
      </c>
    </row>
    <row r="7900" spans="1:2">
      <c r="A7900" s="4">
        <v>7895</v>
      </c>
      <c r="B7900" s="6" t="str">
        <f>"201511009452"</f>
        <v>201511009452</v>
      </c>
    </row>
    <row r="7901" spans="1:2">
      <c r="A7901" s="4">
        <v>7896</v>
      </c>
      <c r="B7901" s="6" t="str">
        <f>"201511009547"</f>
        <v>201511009547</v>
      </c>
    </row>
    <row r="7902" spans="1:2">
      <c r="A7902" s="4">
        <v>7897</v>
      </c>
      <c r="B7902" s="6" t="str">
        <f>"201511009555"</f>
        <v>201511009555</v>
      </c>
    </row>
    <row r="7903" spans="1:2">
      <c r="A7903" s="4">
        <v>7898</v>
      </c>
      <c r="B7903" s="6" t="str">
        <f>"201511009611"</f>
        <v>201511009611</v>
      </c>
    </row>
    <row r="7904" spans="1:2">
      <c r="A7904" s="4">
        <v>7899</v>
      </c>
      <c r="B7904" s="6" t="str">
        <f>"201511009613"</f>
        <v>201511009613</v>
      </c>
    </row>
    <row r="7905" spans="1:2">
      <c r="A7905" s="4">
        <v>7900</v>
      </c>
      <c r="B7905" s="6" t="str">
        <f>"201511009639"</f>
        <v>201511009639</v>
      </c>
    </row>
    <row r="7906" spans="1:2">
      <c r="A7906" s="4">
        <v>7901</v>
      </c>
      <c r="B7906" s="6" t="str">
        <f>"201511009674"</f>
        <v>201511009674</v>
      </c>
    </row>
    <row r="7907" spans="1:2">
      <c r="A7907" s="4">
        <v>7902</v>
      </c>
      <c r="B7907" s="6" t="str">
        <f>"201511009749"</f>
        <v>201511009749</v>
      </c>
    </row>
    <row r="7908" spans="1:2">
      <c r="A7908" s="4">
        <v>7903</v>
      </c>
      <c r="B7908" s="6" t="str">
        <f>"201511009767"</f>
        <v>201511009767</v>
      </c>
    </row>
    <row r="7909" spans="1:2">
      <c r="A7909" s="4">
        <v>7904</v>
      </c>
      <c r="B7909" s="6" t="str">
        <f>"201511009773"</f>
        <v>201511009773</v>
      </c>
    </row>
    <row r="7910" spans="1:2">
      <c r="A7910" s="4">
        <v>7905</v>
      </c>
      <c r="B7910" s="6" t="str">
        <f>"201511009790"</f>
        <v>201511009790</v>
      </c>
    </row>
    <row r="7911" spans="1:2">
      <c r="A7911" s="4">
        <v>7906</v>
      </c>
      <c r="B7911" s="6" t="str">
        <f>"201511009862"</f>
        <v>201511009862</v>
      </c>
    </row>
    <row r="7912" spans="1:2">
      <c r="A7912" s="4">
        <v>7907</v>
      </c>
      <c r="B7912" s="6" t="str">
        <f>"201511009871"</f>
        <v>201511009871</v>
      </c>
    </row>
    <row r="7913" spans="1:2">
      <c r="A7913" s="4">
        <v>7908</v>
      </c>
      <c r="B7913" s="6" t="str">
        <f>"201511009925"</f>
        <v>201511009925</v>
      </c>
    </row>
    <row r="7914" spans="1:2">
      <c r="A7914" s="4">
        <v>7909</v>
      </c>
      <c r="B7914" s="6" t="str">
        <f>"201511009934"</f>
        <v>201511009934</v>
      </c>
    </row>
    <row r="7915" spans="1:2">
      <c r="A7915" s="4">
        <v>7910</v>
      </c>
      <c r="B7915" s="6" t="str">
        <f>"201511009941"</f>
        <v>201511009941</v>
      </c>
    </row>
    <row r="7916" spans="1:2">
      <c r="A7916" s="4">
        <v>7911</v>
      </c>
      <c r="B7916" s="6" t="str">
        <f>"201511009965"</f>
        <v>201511009965</v>
      </c>
    </row>
    <row r="7917" spans="1:2">
      <c r="A7917" s="4">
        <v>7912</v>
      </c>
      <c r="B7917" s="6" t="str">
        <f>"201511009993"</f>
        <v>201511009993</v>
      </c>
    </row>
    <row r="7918" spans="1:2">
      <c r="A7918" s="4">
        <v>7913</v>
      </c>
      <c r="B7918" s="6" t="str">
        <f>"201511010032"</f>
        <v>201511010032</v>
      </c>
    </row>
    <row r="7919" spans="1:2">
      <c r="A7919" s="4">
        <v>7914</v>
      </c>
      <c r="B7919" s="6" t="str">
        <f>"201511010052"</f>
        <v>201511010052</v>
      </c>
    </row>
    <row r="7920" spans="1:2">
      <c r="A7920" s="4">
        <v>7915</v>
      </c>
      <c r="B7920" s="6" t="str">
        <f>"201511010090"</f>
        <v>201511010090</v>
      </c>
    </row>
    <row r="7921" spans="1:2">
      <c r="A7921" s="4">
        <v>7916</v>
      </c>
      <c r="B7921" s="6" t="str">
        <f>"201511010118"</f>
        <v>201511010118</v>
      </c>
    </row>
    <row r="7922" spans="1:2">
      <c r="A7922" s="4">
        <v>7917</v>
      </c>
      <c r="B7922" s="6" t="str">
        <f>"201511010155"</f>
        <v>201511010155</v>
      </c>
    </row>
    <row r="7923" spans="1:2">
      <c r="A7923" s="4">
        <v>7918</v>
      </c>
      <c r="B7923" s="6" t="str">
        <f>"201511010186"</f>
        <v>201511010186</v>
      </c>
    </row>
    <row r="7924" spans="1:2">
      <c r="A7924" s="4">
        <v>7919</v>
      </c>
      <c r="B7924" s="6" t="str">
        <f>"201511010215"</f>
        <v>201511010215</v>
      </c>
    </row>
    <row r="7925" spans="1:2">
      <c r="A7925" s="4">
        <v>7920</v>
      </c>
      <c r="B7925" s="6" t="str">
        <f>"201511010224"</f>
        <v>201511010224</v>
      </c>
    </row>
    <row r="7926" spans="1:2">
      <c r="A7926" s="4">
        <v>7921</v>
      </c>
      <c r="B7926" s="6" t="str">
        <f>"201511010251"</f>
        <v>201511010251</v>
      </c>
    </row>
    <row r="7927" spans="1:2">
      <c r="A7927" s="4">
        <v>7922</v>
      </c>
      <c r="B7927" s="6" t="str">
        <f>"201511010270"</f>
        <v>201511010270</v>
      </c>
    </row>
    <row r="7928" spans="1:2">
      <c r="A7928" s="4">
        <v>7923</v>
      </c>
      <c r="B7928" s="6" t="str">
        <f>"201511010325"</f>
        <v>201511010325</v>
      </c>
    </row>
    <row r="7929" spans="1:2">
      <c r="A7929" s="4">
        <v>7924</v>
      </c>
      <c r="B7929" s="6" t="str">
        <f>"201511010328"</f>
        <v>201511010328</v>
      </c>
    </row>
    <row r="7930" spans="1:2">
      <c r="A7930" s="4">
        <v>7925</v>
      </c>
      <c r="B7930" s="6" t="str">
        <f>"201511010336"</f>
        <v>201511010336</v>
      </c>
    </row>
    <row r="7931" spans="1:2">
      <c r="A7931" s="4">
        <v>7926</v>
      </c>
      <c r="B7931" s="6" t="str">
        <f>"201511010371"</f>
        <v>201511010371</v>
      </c>
    </row>
    <row r="7932" spans="1:2">
      <c r="A7932" s="4">
        <v>7927</v>
      </c>
      <c r="B7932" s="6" t="str">
        <f>"201511010390"</f>
        <v>201511010390</v>
      </c>
    </row>
    <row r="7933" spans="1:2">
      <c r="A7933" s="4">
        <v>7928</v>
      </c>
      <c r="B7933" s="6" t="str">
        <f>"201511010466"</f>
        <v>201511010466</v>
      </c>
    </row>
    <row r="7934" spans="1:2">
      <c r="A7934" s="4">
        <v>7929</v>
      </c>
      <c r="B7934" s="6" t="str">
        <f>"201511010498"</f>
        <v>201511010498</v>
      </c>
    </row>
    <row r="7935" spans="1:2">
      <c r="A7935" s="4">
        <v>7930</v>
      </c>
      <c r="B7935" s="6" t="str">
        <f>"201511010533"</f>
        <v>201511010533</v>
      </c>
    </row>
    <row r="7936" spans="1:2">
      <c r="A7936" s="4">
        <v>7931</v>
      </c>
      <c r="B7936" s="6" t="str">
        <f>"201511010548"</f>
        <v>201511010548</v>
      </c>
    </row>
    <row r="7937" spans="1:2">
      <c r="A7937" s="4">
        <v>7932</v>
      </c>
      <c r="B7937" s="6" t="str">
        <f>"201511010597"</f>
        <v>201511010597</v>
      </c>
    </row>
    <row r="7938" spans="1:2">
      <c r="A7938" s="4">
        <v>7933</v>
      </c>
      <c r="B7938" s="6" t="str">
        <f>"201511010640"</f>
        <v>201511010640</v>
      </c>
    </row>
    <row r="7939" spans="1:2">
      <c r="A7939" s="4">
        <v>7934</v>
      </c>
      <c r="B7939" s="6" t="str">
        <f>"201511010650"</f>
        <v>201511010650</v>
      </c>
    </row>
    <row r="7940" spans="1:2">
      <c r="A7940" s="4">
        <v>7935</v>
      </c>
      <c r="B7940" s="6" t="str">
        <f>"201511010656"</f>
        <v>201511010656</v>
      </c>
    </row>
    <row r="7941" spans="1:2">
      <c r="A7941" s="4">
        <v>7936</v>
      </c>
      <c r="B7941" s="6" t="str">
        <f>"201511010671"</f>
        <v>201511010671</v>
      </c>
    </row>
    <row r="7942" spans="1:2">
      <c r="A7942" s="4">
        <v>7937</v>
      </c>
      <c r="B7942" s="6" t="str">
        <f>"201511010714"</f>
        <v>201511010714</v>
      </c>
    </row>
    <row r="7943" spans="1:2">
      <c r="A7943" s="4">
        <v>7938</v>
      </c>
      <c r="B7943" s="6" t="str">
        <f>"201511010725"</f>
        <v>201511010725</v>
      </c>
    </row>
    <row r="7944" spans="1:2">
      <c r="A7944" s="4">
        <v>7939</v>
      </c>
      <c r="B7944" s="6" t="str">
        <f>"201511010846"</f>
        <v>201511010846</v>
      </c>
    </row>
    <row r="7945" spans="1:2">
      <c r="A7945" s="4">
        <v>7940</v>
      </c>
      <c r="B7945" s="6" t="str">
        <f>"201511010869"</f>
        <v>201511010869</v>
      </c>
    </row>
    <row r="7946" spans="1:2">
      <c r="A7946" s="4">
        <v>7941</v>
      </c>
      <c r="B7946" s="6" t="str">
        <f>"201511010973"</f>
        <v>201511010973</v>
      </c>
    </row>
    <row r="7947" spans="1:2">
      <c r="A7947" s="4">
        <v>7942</v>
      </c>
      <c r="B7947" s="6" t="str">
        <f>"201511010975"</f>
        <v>201511010975</v>
      </c>
    </row>
    <row r="7948" spans="1:2">
      <c r="A7948" s="4">
        <v>7943</v>
      </c>
      <c r="B7948" s="6" t="str">
        <f>"201511011074"</f>
        <v>201511011074</v>
      </c>
    </row>
    <row r="7949" spans="1:2">
      <c r="A7949" s="4">
        <v>7944</v>
      </c>
      <c r="B7949" s="6" t="str">
        <f>"201511011099"</f>
        <v>201511011099</v>
      </c>
    </row>
    <row r="7950" spans="1:2">
      <c r="A7950" s="4">
        <v>7945</v>
      </c>
      <c r="B7950" s="6" t="str">
        <f>"201511011105"</f>
        <v>201511011105</v>
      </c>
    </row>
    <row r="7951" spans="1:2">
      <c r="A7951" s="4">
        <v>7946</v>
      </c>
      <c r="B7951" s="6" t="str">
        <f>"201511011161"</f>
        <v>201511011161</v>
      </c>
    </row>
    <row r="7952" spans="1:2">
      <c r="A7952" s="4">
        <v>7947</v>
      </c>
      <c r="B7952" s="6" t="str">
        <f>"201511011257"</f>
        <v>201511011257</v>
      </c>
    </row>
    <row r="7953" spans="1:2">
      <c r="A7953" s="4">
        <v>7948</v>
      </c>
      <c r="B7953" s="6" t="str">
        <f>"201511011307"</f>
        <v>201511011307</v>
      </c>
    </row>
    <row r="7954" spans="1:2">
      <c r="A7954" s="4">
        <v>7949</v>
      </c>
      <c r="B7954" s="6" t="str">
        <f>"201511011362"</f>
        <v>201511011362</v>
      </c>
    </row>
    <row r="7955" spans="1:2">
      <c r="A7955" s="4">
        <v>7950</v>
      </c>
      <c r="B7955" s="6" t="str">
        <f>"201511011372"</f>
        <v>201511011372</v>
      </c>
    </row>
    <row r="7956" spans="1:2">
      <c r="A7956" s="4">
        <v>7951</v>
      </c>
      <c r="B7956" s="6" t="str">
        <f>"201511011384"</f>
        <v>201511011384</v>
      </c>
    </row>
    <row r="7957" spans="1:2">
      <c r="A7957" s="4">
        <v>7952</v>
      </c>
      <c r="B7957" s="6" t="str">
        <f>"201511011463"</f>
        <v>201511011463</v>
      </c>
    </row>
    <row r="7958" spans="1:2">
      <c r="A7958" s="4">
        <v>7953</v>
      </c>
      <c r="B7958" s="6" t="str">
        <f>"201511011474"</f>
        <v>201511011474</v>
      </c>
    </row>
    <row r="7959" spans="1:2">
      <c r="A7959" s="4">
        <v>7954</v>
      </c>
      <c r="B7959" s="6" t="str">
        <f>"201511011498"</f>
        <v>201511011498</v>
      </c>
    </row>
    <row r="7960" spans="1:2">
      <c r="A7960" s="4">
        <v>7955</v>
      </c>
      <c r="B7960" s="6" t="str">
        <f>"201511011527"</f>
        <v>201511011527</v>
      </c>
    </row>
    <row r="7961" spans="1:2">
      <c r="A7961" s="4">
        <v>7956</v>
      </c>
      <c r="B7961" s="6" t="str">
        <f>"201511011575"</f>
        <v>201511011575</v>
      </c>
    </row>
    <row r="7962" spans="1:2">
      <c r="A7962" s="4">
        <v>7957</v>
      </c>
      <c r="B7962" s="6" t="str">
        <f>"201511011621"</f>
        <v>201511011621</v>
      </c>
    </row>
    <row r="7963" spans="1:2">
      <c r="A7963" s="4">
        <v>7958</v>
      </c>
      <c r="B7963" s="6" t="str">
        <f>"201511011656"</f>
        <v>201511011656</v>
      </c>
    </row>
    <row r="7964" spans="1:2">
      <c r="A7964" s="4">
        <v>7959</v>
      </c>
      <c r="B7964" s="6" t="str">
        <f>"201511011674"</f>
        <v>201511011674</v>
      </c>
    </row>
    <row r="7965" spans="1:2">
      <c r="A7965" s="4">
        <v>7960</v>
      </c>
      <c r="B7965" s="6" t="str">
        <f>"201511011678"</f>
        <v>201511011678</v>
      </c>
    </row>
    <row r="7966" spans="1:2">
      <c r="A7966" s="4">
        <v>7961</v>
      </c>
      <c r="B7966" s="6" t="str">
        <f>"201511011715"</f>
        <v>201511011715</v>
      </c>
    </row>
    <row r="7967" spans="1:2">
      <c r="A7967" s="4">
        <v>7962</v>
      </c>
      <c r="B7967" s="6" t="str">
        <f>"201511011725"</f>
        <v>201511011725</v>
      </c>
    </row>
    <row r="7968" spans="1:2">
      <c r="A7968" s="4">
        <v>7963</v>
      </c>
      <c r="B7968" s="6" t="str">
        <f>"201511011750"</f>
        <v>201511011750</v>
      </c>
    </row>
    <row r="7969" spans="1:2">
      <c r="A7969" s="4">
        <v>7964</v>
      </c>
      <c r="B7969" s="6" t="str">
        <f>"201511011758"</f>
        <v>201511011758</v>
      </c>
    </row>
    <row r="7970" spans="1:2">
      <c r="A7970" s="4">
        <v>7965</v>
      </c>
      <c r="B7970" s="6" t="str">
        <f>"201511011798"</f>
        <v>201511011798</v>
      </c>
    </row>
    <row r="7971" spans="1:2">
      <c r="A7971" s="4">
        <v>7966</v>
      </c>
      <c r="B7971" s="6" t="str">
        <f>"201511011816"</f>
        <v>201511011816</v>
      </c>
    </row>
    <row r="7972" spans="1:2">
      <c r="A7972" s="4">
        <v>7967</v>
      </c>
      <c r="B7972" s="6" t="str">
        <f>"201511011840"</f>
        <v>201511011840</v>
      </c>
    </row>
    <row r="7973" spans="1:2">
      <c r="A7973" s="4">
        <v>7968</v>
      </c>
      <c r="B7973" s="6" t="str">
        <f>"201511011850"</f>
        <v>201511011850</v>
      </c>
    </row>
    <row r="7974" spans="1:2">
      <c r="A7974" s="4">
        <v>7969</v>
      </c>
      <c r="B7974" s="6" t="str">
        <f>"201511011871"</f>
        <v>201511011871</v>
      </c>
    </row>
    <row r="7975" spans="1:2">
      <c r="A7975" s="4">
        <v>7970</v>
      </c>
      <c r="B7975" s="6" t="str">
        <f>"201511011940"</f>
        <v>201511011940</v>
      </c>
    </row>
    <row r="7976" spans="1:2">
      <c r="A7976" s="4">
        <v>7971</v>
      </c>
      <c r="B7976" s="6" t="str">
        <f>"201511011985"</f>
        <v>201511011985</v>
      </c>
    </row>
    <row r="7977" spans="1:2">
      <c r="A7977" s="4">
        <v>7972</v>
      </c>
      <c r="B7977" s="6" t="str">
        <f>"201511012071"</f>
        <v>201511012071</v>
      </c>
    </row>
    <row r="7978" spans="1:2">
      <c r="A7978" s="4">
        <v>7973</v>
      </c>
      <c r="B7978" s="6" t="str">
        <f>"201511012077"</f>
        <v>201511012077</v>
      </c>
    </row>
    <row r="7979" spans="1:2">
      <c r="A7979" s="4">
        <v>7974</v>
      </c>
      <c r="B7979" s="6" t="str">
        <f>"201511012132"</f>
        <v>201511012132</v>
      </c>
    </row>
    <row r="7980" spans="1:2">
      <c r="A7980" s="4">
        <v>7975</v>
      </c>
      <c r="B7980" s="6" t="str">
        <f>"201511012370"</f>
        <v>201511012370</v>
      </c>
    </row>
    <row r="7981" spans="1:2">
      <c r="A7981" s="4">
        <v>7976</v>
      </c>
      <c r="B7981" s="6" t="str">
        <f>"201511012398"</f>
        <v>201511012398</v>
      </c>
    </row>
    <row r="7982" spans="1:2">
      <c r="A7982" s="4">
        <v>7977</v>
      </c>
      <c r="B7982" s="6" t="str">
        <f>"201511012424"</f>
        <v>201511012424</v>
      </c>
    </row>
    <row r="7983" spans="1:2">
      <c r="A7983" s="4">
        <v>7978</v>
      </c>
      <c r="B7983" s="6" t="str">
        <f>"201511012438"</f>
        <v>201511012438</v>
      </c>
    </row>
    <row r="7984" spans="1:2">
      <c r="A7984" s="4">
        <v>7979</v>
      </c>
      <c r="B7984" s="6" t="str">
        <f>"201511012501"</f>
        <v>201511012501</v>
      </c>
    </row>
    <row r="7985" spans="1:2">
      <c r="A7985" s="4">
        <v>7980</v>
      </c>
      <c r="B7985" s="6" t="str">
        <f>"201511012521"</f>
        <v>201511012521</v>
      </c>
    </row>
    <row r="7986" spans="1:2">
      <c r="A7986" s="4">
        <v>7981</v>
      </c>
      <c r="B7986" s="6" t="str">
        <f>"201511012627"</f>
        <v>201511012627</v>
      </c>
    </row>
    <row r="7987" spans="1:2">
      <c r="A7987" s="4">
        <v>7982</v>
      </c>
      <c r="B7987" s="6" t="str">
        <f>"201511012687"</f>
        <v>201511012687</v>
      </c>
    </row>
    <row r="7988" spans="1:2">
      <c r="A7988" s="4">
        <v>7983</v>
      </c>
      <c r="B7988" s="6" t="str">
        <f>"201511012717"</f>
        <v>201511012717</v>
      </c>
    </row>
    <row r="7989" spans="1:2">
      <c r="A7989" s="4">
        <v>7984</v>
      </c>
      <c r="B7989" s="6" t="str">
        <f>"201511012745"</f>
        <v>201511012745</v>
      </c>
    </row>
    <row r="7990" spans="1:2">
      <c r="A7990" s="4">
        <v>7985</v>
      </c>
      <c r="B7990" s="6" t="str">
        <f>"201511012780"</f>
        <v>201511012780</v>
      </c>
    </row>
    <row r="7991" spans="1:2">
      <c r="A7991" s="4">
        <v>7986</v>
      </c>
      <c r="B7991" s="6" t="str">
        <f>"201511012790"</f>
        <v>201511012790</v>
      </c>
    </row>
    <row r="7992" spans="1:2">
      <c r="A7992" s="4">
        <v>7987</v>
      </c>
      <c r="B7992" s="6" t="str">
        <f>"201511012800"</f>
        <v>201511012800</v>
      </c>
    </row>
    <row r="7993" spans="1:2">
      <c r="A7993" s="4">
        <v>7988</v>
      </c>
      <c r="B7993" s="6" t="str">
        <f>"201511012900"</f>
        <v>201511012900</v>
      </c>
    </row>
    <row r="7994" spans="1:2">
      <c r="A7994" s="4">
        <v>7989</v>
      </c>
      <c r="B7994" s="6" t="str">
        <f>"201511012918"</f>
        <v>201511012918</v>
      </c>
    </row>
    <row r="7995" spans="1:2">
      <c r="A7995" s="4">
        <v>7990</v>
      </c>
      <c r="B7995" s="6" t="str">
        <f>"201511013063"</f>
        <v>201511013063</v>
      </c>
    </row>
    <row r="7996" spans="1:2">
      <c r="A7996" s="4">
        <v>7991</v>
      </c>
      <c r="B7996" s="6" t="str">
        <f>"201511013123"</f>
        <v>201511013123</v>
      </c>
    </row>
    <row r="7997" spans="1:2">
      <c r="A7997" s="4">
        <v>7992</v>
      </c>
      <c r="B7997" s="6" t="str">
        <f>"201511013142"</f>
        <v>201511013142</v>
      </c>
    </row>
    <row r="7998" spans="1:2">
      <c r="A7998" s="4">
        <v>7993</v>
      </c>
      <c r="B7998" s="6" t="str">
        <f>"201511013145"</f>
        <v>201511013145</v>
      </c>
    </row>
    <row r="7999" spans="1:2">
      <c r="A7999" s="4">
        <v>7994</v>
      </c>
      <c r="B7999" s="6" t="str">
        <f>"201511013177"</f>
        <v>201511013177</v>
      </c>
    </row>
    <row r="8000" spans="1:2">
      <c r="A8000" s="4">
        <v>7995</v>
      </c>
      <c r="B8000" s="6" t="str">
        <f>"201511013215"</f>
        <v>201511013215</v>
      </c>
    </row>
    <row r="8001" spans="1:2">
      <c r="A8001" s="4">
        <v>7996</v>
      </c>
      <c r="B8001" s="6" t="str">
        <f>"201511013234"</f>
        <v>201511013234</v>
      </c>
    </row>
    <row r="8002" spans="1:2">
      <c r="A8002" s="4">
        <v>7997</v>
      </c>
      <c r="B8002" s="6" t="str">
        <f>"201511013266"</f>
        <v>201511013266</v>
      </c>
    </row>
    <row r="8003" spans="1:2">
      <c r="A8003" s="4">
        <v>7998</v>
      </c>
      <c r="B8003" s="6" t="str">
        <f>"201511013340"</f>
        <v>201511013340</v>
      </c>
    </row>
    <row r="8004" spans="1:2">
      <c r="A8004" s="4">
        <v>7999</v>
      </c>
      <c r="B8004" s="6" t="str">
        <f>"201511013347"</f>
        <v>201511013347</v>
      </c>
    </row>
    <row r="8005" spans="1:2">
      <c r="A8005" s="4">
        <v>8000</v>
      </c>
      <c r="B8005" s="6" t="str">
        <f>"201511013348"</f>
        <v>201511013348</v>
      </c>
    </row>
    <row r="8006" spans="1:2">
      <c r="A8006" s="4">
        <v>8001</v>
      </c>
      <c r="B8006" s="6" t="str">
        <f>"201511013439"</f>
        <v>201511013439</v>
      </c>
    </row>
    <row r="8007" spans="1:2">
      <c r="A8007" s="4">
        <v>8002</v>
      </c>
      <c r="B8007" s="6" t="str">
        <f>"201511013460"</f>
        <v>201511013460</v>
      </c>
    </row>
    <row r="8008" spans="1:2">
      <c r="A8008" s="4">
        <v>8003</v>
      </c>
      <c r="B8008" s="6" t="str">
        <f>"201511013494"</f>
        <v>201511013494</v>
      </c>
    </row>
    <row r="8009" spans="1:2">
      <c r="A8009" s="4">
        <v>8004</v>
      </c>
      <c r="B8009" s="6" t="str">
        <f>"201511013571"</f>
        <v>201511013571</v>
      </c>
    </row>
    <row r="8010" spans="1:2">
      <c r="A8010" s="4">
        <v>8005</v>
      </c>
      <c r="B8010" s="6" t="str">
        <f>"201511013676"</f>
        <v>201511013676</v>
      </c>
    </row>
    <row r="8011" spans="1:2">
      <c r="A8011" s="4">
        <v>8006</v>
      </c>
      <c r="B8011" s="6" t="str">
        <f>"201511013778"</f>
        <v>201511013778</v>
      </c>
    </row>
    <row r="8012" spans="1:2">
      <c r="A8012" s="4">
        <v>8007</v>
      </c>
      <c r="B8012" s="6" t="str">
        <f>"201511013834"</f>
        <v>201511013834</v>
      </c>
    </row>
    <row r="8013" spans="1:2">
      <c r="A8013" s="4">
        <v>8008</v>
      </c>
      <c r="B8013" s="6" t="str">
        <f>"201511013866"</f>
        <v>201511013866</v>
      </c>
    </row>
    <row r="8014" spans="1:2">
      <c r="A8014" s="4">
        <v>8009</v>
      </c>
      <c r="B8014" s="6" t="str">
        <f>"201511013877"</f>
        <v>201511013877</v>
      </c>
    </row>
    <row r="8015" spans="1:2">
      <c r="A8015" s="4">
        <v>8010</v>
      </c>
      <c r="B8015" s="6" t="str">
        <f>"201511013912"</f>
        <v>201511013912</v>
      </c>
    </row>
    <row r="8016" spans="1:2">
      <c r="A8016" s="4">
        <v>8011</v>
      </c>
      <c r="B8016" s="6" t="str">
        <f>"201511013963"</f>
        <v>201511013963</v>
      </c>
    </row>
    <row r="8017" spans="1:2">
      <c r="A8017" s="4">
        <v>8012</v>
      </c>
      <c r="B8017" s="6" t="str">
        <f>"201511013999"</f>
        <v>201511013999</v>
      </c>
    </row>
    <row r="8018" spans="1:2">
      <c r="A8018" s="4">
        <v>8013</v>
      </c>
      <c r="B8018" s="6" t="str">
        <f>"201511014037"</f>
        <v>201511014037</v>
      </c>
    </row>
    <row r="8019" spans="1:2">
      <c r="A8019" s="4">
        <v>8014</v>
      </c>
      <c r="B8019" s="6" t="str">
        <f>"201511014100"</f>
        <v>201511014100</v>
      </c>
    </row>
    <row r="8020" spans="1:2">
      <c r="A8020" s="4">
        <v>8015</v>
      </c>
      <c r="B8020" s="6" t="str">
        <f>"201511014103"</f>
        <v>201511014103</v>
      </c>
    </row>
    <row r="8021" spans="1:2">
      <c r="A8021" s="4">
        <v>8016</v>
      </c>
      <c r="B8021" s="6" t="str">
        <f>"201511014140"</f>
        <v>201511014140</v>
      </c>
    </row>
    <row r="8022" spans="1:2">
      <c r="A8022" s="4">
        <v>8017</v>
      </c>
      <c r="B8022" s="6" t="str">
        <f>"201511014213"</f>
        <v>201511014213</v>
      </c>
    </row>
    <row r="8023" spans="1:2">
      <c r="A8023" s="4">
        <v>8018</v>
      </c>
      <c r="B8023" s="6" t="str">
        <f>"201511014241"</f>
        <v>201511014241</v>
      </c>
    </row>
    <row r="8024" spans="1:2">
      <c r="A8024" s="4">
        <v>8019</v>
      </c>
      <c r="B8024" s="6" t="str">
        <f>"201511014246"</f>
        <v>201511014246</v>
      </c>
    </row>
    <row r="8025" spans="1:2">
      <c r="A8025" s="4">
        <v>8020</v>
      </c>
      <c r="B8025" s="6" t="str">
        <f>"201511014260"</f>
        <v>201511014260</v>
      </c>
    </row>
    <row r="8026" spans="1:2">
      <c r="A8026" s="4">
        <v>8021</v>
      </c>
      <c r="B8026" s="6" t="str">
        <f>"201511014275"</f>
        <v>201511014275</v>
      </c>
    </row>
    <row r="8027" spans="1:2">
      <c r="A8027" s="4">
        <v>8022</v>
      </c>
      <c r="B8027" s="6" t="str">
        <f>"201511014278"</f>
        <v>201511014278</v>
      </c>
    </row>
    <row r="8028" spans="1:2">
      <c r="A8028" s="4">
        <v>8023</v>
      </c>
      <c r="B8028" s="6" t="str">
        <f>"201511014295"</f>
        <v>201511014295</v>
      </c>
    </row>
    <row r="8029" spans="1:2">
      <c r="A8029" s="4">
        <v>8024</v>
      </c>
      <c r="B8029" s="6" t="str">
        <f>"201511014296"</f>
        <v>201511014296</v>
      </c>
    </row>
    <row r="8030" spans="1:2">
      <c r="A8030" s="4">
        <v>8025</v>
      </c>
      <c r="B8030" s="6" t="str">
        <f>"201511014358"</f>
        <v>201511014358</v>
      </c>
    </row>
    <row r="8031" spans="1:2">
      <c r="A8031" s="4">
        <v>8026</v>
      </c>
      <c r="B8031" s="6" t="str">
        <f>"201511014379"</f>
        <v>201511014379</v>
      </c>
    </row>
    <row r="8032" spans="1:2">
      <c r="A8032" s="4">
        <v>8027</v>
      </c>
      <c r="B8032" s="6" t="str">
        <f>"201511014438"</f>
        <v>201511014438</v>
      </c>
    </row>
    <row r="8033" spans="1:2">
      <c r="A8033" s="4">
        <v>8028</v>
      </c>
      <c r="B8033" s="6" t="str">
        <f>"201511014452"</f>
        <v>201511014452</v>
      </c>
    </row>
    <row r="8034" spans="1:2">
      <c r="A8034" s="4">
        <v>8029</v>
      </c>
      <c r="B8034" s="6" t="str">
        <f>"201511014471"</f>
        <v>201511014471</v>
      </c>
    </row>
    <row r="8035" spans="1:2">
      <c r="A8035" s="4">
        <v>8030</v>
      </c>
      <c r="B8035" s="6" t="str">
        <f>"201511014505"</f>
        <v>201511014505</v>
      </c>
    </row>
    <row r="8036" spans="1:2">
      <c r="A8036" s="4">
        <v>8031</v>
      </c>
      <c r="B8036" s="6" t="str">
        <f>"201511014506"</f>
        <v>201511014506</v>
      </c>
    </row>
    <row r="8037" spans="1:2">
      <c r="A8037" s="4">
        <v>8032</v>
      </c>
      <c r="B8037" s="6" t="str">
        <f>"201511014519"</f>
        <v>201511014519</v>
      </c>
    </row>
    <row r="8038" spans="1:2">
      <c r="A8038" s="4">
        <v>8033</v>
      </c>
      <c r="B8038" s="6" t="str">
        <f>"201511014531"</f>
        <v>201511014531</v>
      </c>
    </row>
    <row r="8039" spans="1:2">
      <c r="A8039" s="4">
        <v>8034</v>
      </c>
      <c r="B8039" s="6" t="str">
        <f>"201511014577"</f>
        <v>201511014577</v>
      </c>
    </row>
    <row r="8040" spans="1:2">
      <c r="A8040" s="4">
        <v>8035</v>
      </c>
      <c r="B8040" s="6" t="str">
        <f>"201511014640"</f>
        <v>201511014640</v>
      </c>
    </row>
    <row r="8041" spans="1:2">
      <c r="A8041" s="4">
        <v>8036</v>
      </c>
      <c r="B8041" s="6" t="str">
        <f>"201511014641"</f>
        <v>201511014641</v>
      </c>
    </row>
    <row r="8042" spans="1:2">
      <c r="A8042" s="4">
        <v>8037</v>
      </c>
      <c r="B8042" s="6" t="str">
        <f>"201511014701"</f>
        <v>201511014701</v>
      </c>
    </row>
    <row r="8043" spans="1:2">
      <c r="A8043" s="4">
        <v>8038</v>
      </c>
      <c r="B8043" s="6" t="str">
        <f>"201511014722"</f>
        <v>201511014722</v>
      </c>
    </row>
    <row r="8044" spans="1:2">
      <c r="A8044" s="4">
        <v>8039</v>
      </c>
      <c r="B8044" s="6" t="str">
        <f>"201511014757"</f>
        <v>201511014757</v>
      </c>
    </row>
    <row r="8045" spans="1:2">
      <c r="A8045" s="4">
        <v>8040</v>
      </c>
      <c r="B8045" s="6" t="str">
        <f>"201511014890"</f>
        <v>201511014890</v>
      </c>
    </row>
    <row r="8046" spans="1:2">
      <c r="A8046" s="4">
        <v>8041</v>
      </c>
      <c r="B8046" s="6" t="str">
        <f>"201511014926"</f>
        <v>201511014926</v>
      </c>
    </row>
    <row r="8047" spans="1:2">
      <c r="A8047" s="4">
        <v>8042</v>
      </c>
      <c r="B8047" s="6" t="str">
        <f>"201511014976"</f>
        <v>201511014976</v>
      </c>
    </row>
    <row r="8048" spans="1:2">
      <c r="A8048" s="4">
        <v>8043</v>
      </c>
      <c r="B8048" s="6" t="str">
        <f>"201511015033"</f>
        <v>201511015033</v>
      </c>
    </row>
    <row r="8049" spans="1:2">
      <c r="A8049" s="4">
        <v>8044</v>
      </c>
      <c r="B8049" s="6" t="str">
        <f>"201511015044"</f>
        <v>201511015044</v>
      </c>
    </row>
    <row r="8050" spans="1:2">
      <c r="A8050" s="4">
        <v>8045</v>
      </c>
      <c r="B8050" s="6" t="str">
        <f>"201511015046"</f>
        <v>201511015046</v>
      </c>
    </row>
    <row r="8051" spans="1:2">
      <c r="A8051" s="4">
        <v>8046</v>
      </c>
      <c r="B8051" s="6" t="str">
        <f>"201511015095"</f>
        <v>201511015095</v>
      </c>
    </row>
    <row r="8052" spans="1:2">
      <c r="A8052" s="4">
        <v>8047</v>
      </c>
      <c r="B8052" s="6" t="str">
        <f>"201511015121"</f>
        <v>201511015121</v>
      </c>
    </row>
    <row r="8053" spans="1:2">
      <c r="A8053" s="4">
        <v>8048</v>
      </c>
      <c r="B8053" s="6" t="str">
        <f>"201511015163"</f>
        <v>201511015163</v>
      </c>
    </row>
    <row r="8054" spans="1:2">
      <c r="A8054" s="4">
        <v>8049</v>
      </c>
      <c r="B8054" s="6" t="str">
        <f>"201511015199"</f>
        <v>201511015199</v>
      </c>
    </row>
    <row r="8055" spans="1:2">
      <c r="A8055" s="4">
        <v>8050</v>
      </c>
      <c r="B8055" s="6" t="str">
        <f>"201511015210"</f>
        <v>201511015210</v>
      </c>
    </row>
    <row r="8056" spans="1:2">
      <c r="A8056" s="4">
        <v>8051</v>
      </c>
      <c r="B8056" s="6" t="str">
        <f>"201511015239"</f>
        <v>201511015239</v>
      </c>
    </row>
    <row r="8057" spans="1:2">
      <c r="A8057" s="4">
        <v>8052</v>
      </c>
      <c r="B8057" s="6" t="str">
        <f>"201511015306"</f>
        <v>201511015306</v>
      </c>
    </row>
    <row r="8058" spans="1:2">
      <c r="A8058" s="4">
        <v>8053</v>
      </c>
      <c r="B8058" s="6" t="str">
        <f>"201511015336"</f>
        <v>201511015336</v>
      </c>
    </row>
    <row r="8059" spans="1:2">
      <c r="A8059" s="4">
        <v>8054</v>
      </c>
      <c r="B8059" s="6" t="str">
        <f>"201511015346"</f>
        <v>201511015346</v>
      </c>
    </row>
    <row r="8060" spans="1:2">
      <c r="A8060" s="4">
        <v>8055</v>
      </c>
      <c r="B8060" s="6" t="str">
        <f>"201511015358"</f>
        <v>201511015358</v>
      </c>
    </row>
    <row r="8061" spans="1:2">
      <c r="A8061" s="4">
        <v>8056</v>
      </c>
      <c r="B8061" s="6" t="str">
        <f>"201511015367"</f>
        <v>201511015367</v>
      </c>
    </row>
    <row r="8062" spans="1:2">
      <c r="A8062" s="4">
        <v>8057</v>
      </c>
      <c r="B8062" s="6" t="str">
        <f>"201511015371"</f>
        <v>201511015371</v>
      </c>
    </row>
    <row r="8063" spans="1:2">
      <c r="A8063" s="4">
        <v>8058</v>
      </c>
      <c r="B8063" s="6" t="str">
        <f>"201511015376"</f>
        <v>201511015376</v>
      </c>
    </row>
    <row r="8064" spans="1:2">
      <c r="A8064" s="4">
        <v>8059</v>
      </c>
      <c r="B8064" s="6" t="str">
        <f>"201511015395"</f>
        <v>201511015395</v>
      </c>
    </row>
    <row r="8065" spans="1:2">
      <c r="A8065" s="4">
        <v>8060</v>
      </c>
      <c r="B8065" s="6" t="str">
        <f>"201511015404"</f>
        <v>201511015404</v>
      </c>
    </row>
    <row r="8066" spans="1:2">
      <c r="A8066" s="4">
        <v>8061</v>
      </c>
      <c r="B8066" s="6" t="str">
        <f>"201511015430"</f>
        <v>201511015430</v>
      </c>
    </row>
    <row r="8067" spans="1:2">
      <c r="A8067" s="4">
        <v>8062</v>
      </c>
      <c r="B8067" s="6" t="str">
        <f>"201511015494"</f>
        <v>201511015494</v>
      </c>
    </row>
    <row r="8068" spans="1:2">
      <c r="A8068" s="4">
        <v>8063</v>
      </c>
      <c r="B8068" s="6" t="str">
        <f>"201511015512"</f>
        <v>201511015512</v>
      </c>
    </row>
    <row r="8069" spans="1:2">
      <c r="A8069" s="4">
        <v>8064</v>
      </c>
      <c r="B8069" s="6" t="str">
        <f>"201511015514"</f>
        <v>201511015514</v>
      </c>
    </row>
    <row r="8070" spans="1:2">
      <c r="A8070" s="4">
        <v>8065</v>
      </c>
      <c r="B8070" s="6" t="str">
        <f>"201511015544"</f>
        <v>201511015544</v>
      </c>
    </row>
    <row r="8071" spans="1:2">
      <c r="A8071" s="4">
        <v>8066</v>
      </c>
      <c r="B8071" s="6" t="str">
        <f>"201511015555"</f>
        <v>201511015555</v>
      </c>
    </row>
    <row r="8072" spans="1:2">
      <c r="A8072" s="4">
        <v>8067</v>
      </c>
      <c r="B8072" s="6" t="str">
        <f>"201511015613"</f>
        <v>201511015613</v>
      </c>
    </row>
    <row r="8073" spans="1:2">
      <c r="A8073" s="4">
        <v>8068</v>
      </c>
      <c r="B8073" s="6" t="str">
        <f>"201511015641"</f>
        <v>201511015641</v>
      </c>
    </row>
    <row r="8074" spans="1:2">
      <c r="A8074" s="4">
        <v>8069</v>
      </c>
      <c r="B8074" s="6" t="str">
        <f>"201511015647"</f>
        <v>201511015647</v>
      </c>
    </row>
    <row r="8075" spans="1:2">
      <c r="A8075" s="4">
        <v>8070</v>
      </c>
      <c r="B8075" s="6" t="str">
        <f>"201511015670"</f>
        <v>201511015670</v>
      </c>
    </row>
    <row r="8076" spans="1:2">
      <c r="A8076" s="4">
        <v>8071</v>
      </c>
      <c r="B8076" s="6" t="str">
        <f>"201511015680"</f>
        <v>201511015680</v>
      </c>
    </row>
    <row r="8077" spans="1:2">
      <c r="A8077" s="4">
        <v>8072</v>
      </c>
      <c r="B8077" s="6" t="str">
        <f>"201511015683"</f>
        <v>201511015683</v>
      </c>
    </row>
    <row r="8078" spans="1:2">
      <c r="A8078" s="4">
        <v>8073</v>
      </c>
      <c r="B8078" s="6" t="str">
        <f>"201511015733"</f>
        <v>201511015733</v>
      </c>
    </row>
    <row r="8079" spans="1:2">
      <c r="A8079" s="4">
        <v>8074</v>
      </c>
      <c r="B8079" s="6" t="str">
        <f>"201511015760"</f>
        <v>201511015760</v>
      </c>
    </row>
    <row r="8080" spans="1:2">
      <c r="A8080" s="4">
        <v>8075</v>
      </c>
      <c r="B8080" s="6" t="str">
        <f>"201511015782"</f>
        <v>201511015782</v>
      </c>
    </row>
    <row r="8081" spans="1:2">
      <c r="A8081" s="4">
        <v>8076</v>
      </c>
      <c r="B8081" s="6" t="str">
        <f>"201511015786"</f>
        <v>201511015786</v>
      </c>
    </row>
    <row r="8082" spans="1:2">
      <c r="A8082" s="4">
        <v>8077</v>
      </c>
      <c r="B8082" s="6" t="str">
        <f>"201511015883"</f>
        <v>201511015883</v>
      </c>
    </row>
    <row r="8083" spans="1:2">
      <c r="A8083" s="4">
        <v>8078</v>
      </c>
      <c r="B8083" s="6" t="str">
        <f>"201511015900"</f>
        <v>201511015900</v>
      </c>
    </row>
    <row r="8084" spans="1:2">
      <c r="A8084" s="4">
        <v>8079</v>
      </c>
      <c r="B8084" s="6" t="str">
        <f>"201511015926"</f>
        <v>201511015926</v>
      </c>
    </row>
    <row r="8085" spans="1:2">
      <c r="A8085" s="4">
        <v>8080</v>
      </c>
      <c r="B8085" s="6" t="str">
        <f>"201511015997"</f>
        <v>201511015997</v>
      </c>
    </row>
    <row r="8086" spans="1:2">
      <c r="A8086" s="4">
        <v>8081</v>
      </c>
      <c r="B8086" s="6" t="str">
        <f>"201511016010"</f>
        <v>201511016010</v>
      </c>
    </row>
    <row r="8087" spans="1:2">
      <c r="A8087" s="4">
        <v>8082</v>
      </c>
      <c r="B8087" s="6" t="str">
        <f>"201511016023"</f>
        <v>201511016023</v>
      </c>
    </row>
    <row r="8088" spans="1:2">
      <c r="A8088" s="4">
        <v>8083</v>
      </c>
      <c r="B8088" s="6" t="str">
        <f>"201511016027"</f>
        <v>201511016027</v>
      </c>
    </row>
    <row r="8089" spans="1:2">
      <c r="A8089" s="4">
        <v>8084</v>
      </c>
      <c r="B8089" s="6" t="str">
        <f>"201511016064"</f>
        <v>201511016064</v>
      </c>
    </row>
    <row r="8090" spans="1:2">
      <c r="A8090" s="4">
        <v>8085</v>
      </c>
      <c r="B8090" s="6" t="str">
        <f>"201511016133"</f>
        <v>201511016133</v>
      </c>
    </row>
    <row r="8091" spans="1:2">
      <c r="A8091" s="4">
        <v>8086</v>
      </c>
      <c r="B8091" s="6" t="str">
        <f>"201511016136"</f>
        <v>201511016136</v>
      </c>
    </row>
    <row r="8092" spans="1:2">
      <c r="A8092" s="4">
        <v>8087</v>
      </c>
      <c r="B8092" s="6" t="str">
        <f>"201511016147"</f>
        <v>201511016147</v>
      </c>
    </row>
    <row r="8093" spans="1:2">
      <c r="A8093" s="4">
        <v>8088</v>
      </c>
      <c r="B8093" s="6" t="str">
        <f>"201511016161"</f>
        <v>201511016161</v>
      </c>
    </row>
    <row r="8094" spans="1:2">
      <c r="A8094" s="4">
        <v>8089</v>
      </c>
      <c r="B8094" s="6" t="str">
        <f>"201511016182"</f>
        <v>201511016182</v>
      </c>
    </row>
    <row r="8095" spans="1:2">
      <c r="A8095" s="4">
        <v>8090</v>
      </c>
      <c r="B8095" s="6" t="str">
        <f>"201511016191"</f>
        <v>201511016191</v>
      </c>
    </row>
    <row r="8096" spans="1:2">
      <c r="A8096" s="4">
        <v>8091</v>
      </c>
      <c r="B8096" s="6" t="str">
        <f>"201511016203"</f>
        <v>201511016203</v>
      </c>
    </row>
    <row r="8097" spans="1:2">
      <c r="A8097" s="4">
        <v>8092</v>
      </c>
      <c r="B8097" s="6" t="str">
        <f>"201511016232"</f>
        <v>201511016232</v>
      </c>
    </row>
    <row r="8098" spans="1:2">
      <c r="A8098" s="4">
        <v>8093</v>
      </c>
      <c r="B8098" s="6" t="str">
        <f>"201511016280"</f>
        <v>201511016280</v>
      </c>
    </row>
    <row r="8099" spans="1:2">
      <c r="A8099" s="4">
        <v>8094</v>
      </c>
      <c r="B8099" s="6" t="str">
        <f>"201511016306"</f>
        <v>201511016306</v>
      </c>
    </row>
    <row r="8100" spans="1:2">
      <c r="A8100" s="4">
        <v>8095</v>
      </c>
      <c r="B8100" s="6" t="str">
        <f>"201511016335"</f>
        <v>201511016335</v>
      </c>
    </row>
    <row r="8101" spans="1:2">
      <c r="A8101" s="4">
        <v>8096</v>
      </c>
      <c r="B8101" s="6" t="str">
        <f>"201511016347"</f>
        <v>201511016347</v>
      </c>
    </row>
    <row r="8102" spans="1:2">
      <c r="A8102" s="4">
        <v>8097</v>
      </c>
      <c r="B8102" s="6" t="str">
        <f>"201511016368"</f>
        <v>201511016368</v>
      </c>
    </row>
    <row r="8103" spans="1:2">
      <c r="A8103" s="4">
        <v>8098</v>
      </c>
      <c r="B8103" s="6" t="str">
        <f>"201511016397"</f>
        <v>201511016397</v>
      </c>
    </row>
    <row r="8104" spans="1:2">
      <c r="A8104" s="4">
        <v>8099</v>
      </c>
      <c r="B8104" s="6" t="str">
        <f>"201511016431"</f>
        <v>201511016431</v>
      </c>
    </row>
    <row r="8105" spans="1:2">
      <c r="A8105" s="4">
        <v>8100</v>
      </c>
      <c r="B8105" s="6" t="str">
        <f>"201511016443"</f>
        <v>201511016443</v>
      </c>
    </row>
    <row r="8106" spans="1:2">
      <c r="A8106" s="4">
        <v>8101</v>
      </c>
      <c r="B8106" s="6" t="str">
        <f>"201511016656"</f>
        <v>201511016656</v>
      </c>
    </row>
    <row r="8107" spans="1:2">
      <c r="A8107" s="4">
        <v>8102</v>
      </c>
      <c r="B8107" s="6" t="str">
        <f>"201511016722"</f>
        <v>201511016722</v>
      </c>
    </row>
    <row r="8108" spans="1:2">
      <c r="A8108" s="4">
        <v>8103</v>
      </c>
      <c r="B8108" s="6" t="str">
        <f>"201511016792"</f>
        <v>201511016792</v>
      </c>
    </row>
    <row r="8109" spans="1:2">
      <c r="A8109" s="4">
        <v>8104</v>
      </c>
      <c r="B8109" s="6" t="str">
        <f>"201511016796"</f>
        <v>201511016796</v>
      </c>
    </row>
    <row r="8110" spans="1:2">
      <c r="A8110" s="4">
        <v>8105</v>
      </c>
      <c r="B8110" s="6" t="str">
        <f>"201511016806"</f>
        <v>201511016806</v>
      </c>
    </row>
    <row r="8111" spans="1:2">
      <c r="A8111" s="4">
        <v>8106</v>
      </c>
      <c r="B8111" s="6" t="str">
        <f>"201511016829"</f>
        <v>201511016829</v>
      </c>
    </row>
    <row r="8112" spans="1:2">
      <c r="A8112" s="4">
        <v>8107</v>
      </c>
      <c r="B8112" s="6" t="str">
        <f>"201511016830"</f>
        <v>201511016830</v>
      </c>
    </row>
    <row r="8113" spans="1:2">
      <c r="A8113" s="4">
        <v>8108</v>
      </c>
      <c r="B8113" s="6" t="str">
        <f>"201511016896"</f>
        <v>201511016896</v>
      </c>
    </row>
    <row r="8114" spans="1:2">
      <c r="A8114" s="4">
        <v>8109</v>
      </c>
      <c r="B8114" s="6" t="str">
        <f>"201511016903"</f>
        <v>201511016903</v>
      </c>
    </row>
    <row r="8115" spans="1:2">
      <c r="A8115" s="4">
        <v>8110</v>
      </c>
      <c r="B8115" s="6" t="str">
        <f>"201511016939"</f>
        <v>201511016939</v>
      </c>
    </row>
    <row r="8116" spans="1:2">
      <c r="A8116" s="4">
        <v>8111</v>
      </c>
      <c r="B8116" s="6" t="str">
        <f>"201511016970"</f>
        <v>201511016970</v>
      </c>
    </row>
    <row r="8117" spans="1:2">
      <c r="A8117" s="4">
        <v>8112</v>
      </c>
      <c r="B8117" s="6" t="str">
        <f>"201511016989"</f>
        <v>201511016989</v>
      </c>
    </row>
    <row r="8118" spans="1:2">
      <c r="A8118" s="4">
        <v>8113</v>
      </c>
      <c r="B8118" s="6" t="str">
        <f>"201511017029"</f>
        <v>201511017029</v>
      </c>
    </row>
    <row r="8119" spans="1:2">
      <c r="A8119" s="4">
        <v>8114</v>
      </c>
      <c r="B8119" s="6" t="str">
        <f>"201511017051"</f>
        <v>201511017051</v>
      </c>
    </row>
    <row r="8120" spans="1:2">
      <c r="A8120" s="4">
        <v>8115</v>
      </c>
      <c r="B8120" s="6" t="str">
        <f>"201511017125"</f>
        <v>201511017125</v>
      </c>
    </row>
    <row r="8121" spans="1:2">
      <c r="A8121" s="4">
        <v>8116</v>
      </c>
      <c r="B8121" s="6" t="str">
        <f>"201511017132"</f>
        <v>201511017132</v>
      </c>
    </row>
    <row r="8122" spans="1:2">
      <c r="A8122" s="4">
        <v>8117</v>
      </c>
      <c r="B8122" s="6" t="str">
        <f>"201511017145"</f>
        <v>201511017145</v>
      </c>
    </row>
    <row r="8123" spans="1:2">
      <c r="A8123" s="4">
        <v>8118</v>
      </c>
      <c r="B8123" s="6" t="str">
        <f>"201511017163"</f>
        <v>201511017163</v>
      </c>
    </row>
    <row r="8124" spans="1:2">
      <c r="A8124" s="4">
        <v>8119</v>
      </c>
      <c r="B8124" s="6" t="str">
        <f>"201511017164"</f>
        <v>201511017164</v>
      </c>
    </row>
    <row r="8125" spans="1:2">
      <c r="A8125" s="4">
        <v>8120</v>
      </c>
      <c r="B8125" s="6" t="str">
        <f>"201511017165"</f>
        <v>201511017165</v>
      </c>
    </row>
    <row r="8126" spans="1:2">
      <c r="A8126" s="4">
        <v>8121</v>
      </c>
      <c r="B8126" s="6" t="str">
        <f>"201511017242"</f>
        <v>201511017242</v>
      </c>
    </row>
    <row r="8127" spans="1:2">
      <c r="A8127" s="4">
        <v>8122</v>
      </c>
      <c r="B8127" s="6" t="str">
        <f>"201511017280"</f>
        <v>201511017280</v>
      </c>
    </row>
    <row r="8128" spans="1:2">
      <c r="A8128" s="4">
        <v>8123</v>
      </c>
      <c r="B8128" s="6" t="str">
        <f>"201511017294"</f>
        <v>201511017294</v>
      </c>
    </row>
    <row r="8129" spans="1:2">
      <c r="A8129" s="4">
        <v>8124</v>
      </c>
      <c r="B8129" s="6" t="str">
        <f>"201511017300"</f>
        <v>201511017300</v>
      </c>
    </row>
    <row r="8130" spans="1:2">
      <c r="A8130" s="4">
        <v>8125</v>
      </c>
      <c r="B8130" s="6" t="str">
        <f>"201511017303"</f>
        <v>201511017303</v>
      </c>
    </row>
    <row r="8131" spans="1:2">
      <c r="A8131" s="4">
        <v>8126</v>
      </c>
      <c r="B8131" s="6" t="str">
        <f>"201511017388"</f>
        <v>201511017388</v>
      </c>
    </row>
    <row r="8132" spans="1:2">
      <c r="A8132" s="4">
        <v>8127</v>
      </c>
      <c r="B8132" s="6" t="str">
        <f>"201511017428"</f>
        <v>201511017428</v>
      </c>
    </row>
    <row r="8133" spans="1:2">
      <c r="A8133" s="4">
        <v>8128</v>
      </c>
      <c r="B8133" s="6" t="str">
        <f>"201511017457"</f>
        <v>201511017457</v>
      </c>
    </row>
    <row r="8134" spans="1:2">
      <c r="A8134" s="4">
        <v>8129</v>
      </c>
      <c r="B8134" s="6" t="str">
        <f>"201511017497"</f>
        <v>201511017497</v>
      </c>
    </row>
    <row r="8135" spans="1:2">
      <c r="A8135" s="4">
        <v>8130</v>
      </c>
      <c r="B8135" s="6" t="str">
        <f>"201511017505"</f>
        <v>201511017505</v>
      </c>
    </row>
    <row r="8136" spans="1:2">
      <c r="A8136" s="4">
        <v>8131</v>
      </c>
      <c r="B8136" s="6" t="str">
        <f>"201511017509"</f>
        <v>201511017509</v>
      </c>
    </row>
    <row r="8137" spans="1:2">
      <c r="A8137" s="4">
        <v>8132</v>
      </c>
      <c r="B8137" s="6" t="str">
        <f>"201511017514"</f>
        <v>201511017514</v>
      </c>
    </row>
    <row r="8138" spans="1:2">
      <c r="A8138" s="4">
        <v>8133</v>
      </c>
      <c r="B8138" s="6" t="str">
        <f>"201511017528"</f>
        <v>201511017528</v>
      </c>
    </row>
    <row r="8139" spans="1:2">
      <c r="A8139" s="4">
        <v>8134</v>
      </c>
      <c r="B8139" s="6" t="str">
        <f>"201511017582"</f>
        <v>201511017582</v>
      </c>
    </row>
    <row r="8140" spans="1:2">
      <c r="A8140" s="4">
        <v>8135</v>
      </c>
      <c r="B8140" s="6" t="str">
        <f>"201511017701"</f>
        <v>201511017701</v>
      </c>
    </row>
    <row r="8141" spans="1:2">
      <c r="A8141" s="4">
        <v>8136</v>
      </c>
      <c r="B8141" s="6" t="str">
        <f>"201511017713"</f>
        <v>201511017713</v>
      </c>
    </row>
    <row r="8142" spans="1:2">
      <c r="A8142" s="4">
        <v>8137</v>
      </c>
      <c r="B8142" s="6" t="str">
        <f>"201511017723"</f>
        <v>201511017723</v>
      </c>
    </row>
    <row r="8143" spans="1:2">
      <c r="A8143" s="4">
        <v>8138</v>
      </c>
      <c r="B8143" s="6" t="str">
        <f>"201511017855"</f>
        <v>201511017855</v>
      </c>
    </row>
    <row r="8144" spans="1:2">
      <c r="A8144" s="4">
        <v>8139</v>
      </c>
      <c r="B8144" s="6" t="str">
        <f>"201511017874"</f>
        <v>201511017874</v>
      </c>
    </row>
    <row r="8145" spans="1:2">
      <c r="A8145" s="4">
        <v>8140</v>
      </c>
      <c r="B8145" s="6" t="str">
        <f>"201511017966"</f>
        <v>201511017966</v>
      </c>
    </row>
    <row r="8146" spans="1:2">
      <c r="A8146" s="4">
        <v>8141</v>
      </c>
      <c r="B8146" s="6" t="str">
        <f>"201511018070"</f>
        <v>201511018070</v>
      </c>
    </row>
    <row r="8147" spans="1:2">
      <c r="A8147" s="4">
        <v>8142</v>
      </c>
      <c r="B8147" s="6" t="str">
        <f>"201511018071"</f>
        <v>201511018071</v>
      </c>
    </row>
    <row r="8148" spans="1:2">
      <c r="A8148" s="4">
        <v>8143</v>
      </c>
      <c r="B8148" s="6" t="str">
        <f>"201511018091"</f>
        <v>201511018091</v>
      </c>
    </row>
    <row r="8149" spans="1:2">
      <c r="A8149" s="4">
        <v>8144</v>
      </c>
      <c r="B8149" s="6" t="str">
        <f>"201511018191"</f>
        <v>201511018191</v>
      </c>
    </row>
    <row r="8150" spans="1:2">
      <c r="A8150" s="4">
        <v>8145</v>
      </c>
      <c r="B8150" s="6" t="str">
        <f>"201511018215"</f>
        <v>201511018215</v>
      </c>
    </row>
    <row r="8151" spans="1:2">
      <c r="A8151" s="4">
        <v>8146</v>
      </c>
      <c r="B8151" s="6" t="str">
        <f>"201511018259"</f>
        <v>201511018259</v>
      </c>
    </row>
    <row r="8152" spans="1:2">
      <c r="A8152" s="4">
        <v>8147</v>
      </c>
      <c r="B8152" s="6" t="str">
        <f>"201511018330"</f>
        <v>201511018330</v>
      </c>
    </row>
    <row r="8153" spans="1:2">
      <c r="A8153" s="4">
        <v>8148</v>
      </c>
      <c r="B8153" s="6" t="str">
        <f>"201511018336"</f>
        <v>201511018336</v>
      </c>
    </row>
    <row r="8154" spans="1:2">
      <c r="A8154" s="4">
        <v>8149</v>
      </c>
      <c r="B8154" s="6" t="str">
        <f>"201511018362"</f>
        <v>201511018362</v>
      </c>
    </row>
    <row r="8155" spans="1:2">
      <c r="A8155" s="4">
        <v>8150</v>
      </c>
      <c r="B8155" s="6" t="str">
        <f>"201511018382"</f>
        <v>201511018382</v>
      </c>
    </row>
    <row r="8156" spans="1:2">
      <c r="A8156" s="4">
        <v>8151</v>
      </c>
      <c r="B8156" s="6" t="str">
        <f>"201511018391"</f>
        <v>201511018391</v>
      </c>
    </row>
    <row r="8157" spans="1:2">
      <c r="A8157" s="4">
        <v>8152</v>
      </c>
      <c r="B8157" s="6" t="str">
        <f>"201511018424"</f>
        <v>201511018424</v>
      </c>
    </row>
    <row r="8158" spans="1:2">
      <c r="A8158" s="4">
        <v>8153</v>
      </c>
      <c r="B8158" s="6" t="str">
        <f>"201511018429"</f>
        <v>201511018429</v>
      </c>
    </row>
    <row r="8159" spans="1:2">
      <c r="A8159" s="4">
        <v>8154</v>
      </c>
      <c r="B8159" s="6" t="str">
        <f>"201511018457"</f>
        <v>201511018457</v>
      </c>
    </row>
    <row r="8160" spans="1:2">
      <c r="A8160" s="4">
        <v>8155</v>
      </c>
      <c r="B8160" s="6" t="str">
        <f>"201511018487"</f>
        <v>201511018487</v>
      </c>
    </row>
    <row r="8161" spans="1:2">
      <c r="A8161" s="4">
        <v>8156</v>
      </c>
      <c r="B8161" s="6" t="str">
        <f>"201511018505"</f>
        <v>201511018505</v>
      </c>
    </row>
    <row r="8162" spans="1:2">
      <c r="A8162" s="4">
        <v>8157</v>
      </c>
      <c r="B8162" s="6" t="str">
        <f>"201511018512"</f>
        <v>201511018512</v>
      </c>
    </row>
    <row r="8163" spans="1:2">
      <c r="A8163" s="4">
        <v>8158</v>
      </c>
      <c r="B8163" s="6" t="str">
        <f>"201511018527"</f>
        <v>201511018527</v>
      </c>
    </row>
    <row r="8164" spans="1:2">
      <c r="A8164" s="4">
        <v>8159</v>
      </c>
      <c r="B8164" s="6" t="str">
        <f>"201511018528"</f>
        <v>201511018528</v>
      </c>
    </row>
    <row r="8165" spans="1:2">
      <c r="A8165" s="4">
        <v>8160</v>
      </c>
      <c r="B8165" s="6" t="str">
        <f>"201511018537"</f>
        <v>201511018537</v>
      </c>
    </row>
    <row r="8166" spans="1:2">
      <c r="A8166" s="4">
        <v>8161</v>
      </c>
      <c r="B8166" s="6" t="str">
        <f>"201511018765"</f>
        <v>201511018765</v>
      </c>
    </row>
    <row r="8167" spans="1:2">
      <c r="A8167" s="4">
        <v>8162</v>
      </c>
      <c r="B8167" s="6" t="str">
        <f>"201511018770"</f>
        <v>201511018770</v>
      </c>
    </row>
    <row r="8168" spans="1:2">
      <c r="A8168" s="4">
        <v>8163</v>
      </c>
      <c r="B8168" s="6" t="str">
        <f>"201511018781"</f>
        <v>201511018781</v>
      </c>
    </row>
    <row r="8169" spans="1:2">
      <c r="A8169" s="4">
        <v>8164</v>
      </c>
      <c r="B8169" s="6" t="str">
        <f>"201511018799"</f>
        <v>201511018799</v>
      </c>
    </row>
    <row r="8170" spans="1:2">
      <c r="A8170" s="4">
        <v>8165</v>
      </c>
      <c r="B8170" s="6" t="str">
        <f>"201511018852"</f>
        <v>201511018852</v>
      </c>
    </row>
    <row r="8171" spans="1:2">
      <c r="A8171" s="4">
        <v>8166</v>
      </c>
      <c r="B8171" s="6" t="str">
        <f>"201511018853"</f>
        <v>201511018853</v>
      </c>
    </row>
    <row r="8172" spans="1:2">
      <c r="A8172" s="4">
        <v>8167</v>
      </c>
      <c r="B8172" s="6" t="str">
        <f>"201511018873"</f>
        <v>201511018873</v>
      </c>
    </row>
    <row r="8173" spans="1:2">
      <c r="A8173" s="4">
        <v>8168</v>
      </c>
      <c r="B8173" s="6" t="str">
        <f>"201511018887"</f>
        <v>201511018887</v>
      </c>
    </row>
    <row r="8174" spans="1:2">
      <c r="A8174" s="4">
        <v>8169</v>
      </c>
      <c r="B8174" s="6" t="str">
        <f>"201511018889"</f>
        <v>201511018889</v>
      </c>
    </row>
    <row r="8175" spans="1:2">
      <c r="A8175" s="4">
        <v>8170</v>
      </c>
      <c r="B8175" s="6" t="str">
        <f>"201511018909"</f>
        <v>201511018909</v>
      </c>
    </row>
    <row r="8176" spans="1:2">
      <c r="A8176" s="4">
        <v>8171</v>
      </c>
      <c r="B8176" s="6" t="str">
        <f>"201511018934"</f>
        <v>201511018934</v>
      </c>
    </row>
    <row r="8177" spans="1:2">
      <c r="A8177" s="4">
        <v>8172</v>
      </c>
      <c r="B8177" s="6" t="str">
        <f>"201511018989"</f>
        <v>201511018989</v>
      </c>
    </row>
    <row r="8178" spans="1:2">
      <c r="A8178" s="4">
        <v>8173</v>
      </c>
      <c r="B8178" s="6" t="str">
        <f>"201511019021"</f>
        <v>201511019021</v>
      </c>
    </row>
    <row r="8179" spans="1:2">
      <c r="A8179" s="4">
        <v>8174</v>
      </c>
      <c r="B8179" s="6" t="str">
        <f>"201511019022"</f>
        <v>201511019022</v>
      </c>
    </row>
    <row r="8180" spans="1:2">
      <c r="A8180" s="4">
        <v>8175</v>
      </c>
      <c r="B8180" s="6" t="str">
        <f>"201511019048"</f>
        <v>201511019048</v>
      </c>
    </row>
    <row r="8181" spans="1:2">
      <c r="A8181" s="4">
        <v>8176</v>
      </c>
      <c r="B8181" s="6" t="str">
        <f>"201511019075"</f>
        <v>201511019075</v>
      </c>
    </row>
    <row r="8182" spans="1:2">
      <c r="A8182" s="4">
        <v>8177</v>
      </c>
      <c r="B8182" s="6" t="str">
        <f>"201511019109"</f>
        <v>201511019109</v>
      </c>
    </row>
    <row r="8183" spans="1:2">
      <c r="A8183" s="4">
        <v>8178</v>
      </c>
      <c r="B8183" s="6" t="str">
        <f>"201511019138"</f>
        <v>201511019138</v>
      </c>
    </row>
    <row r="8184" spans="1:2">
      <c r="A8184" s="4">
        <v>8179</v>
      </c>
      <c r="B8184" s="6" t="str">
        <f>"201511019165"</f>
        <v>201511019165</v>
      </c>
    </row>
    <row r="8185" spans="1:2">
      <c r="A8185" s="4">
        <v>8180</v>
      </c>
      <c r="B8185" s="6" t="str">
        <f>"201511019209"</f>
        <v>201511019209</v>
      </c>
    </row>
    <row r="8186" spans="1:2">
      <c r="A8186" s="4">
        <v>8181</v>
      </c>
      <c r="B8186" s="6" t="str">
        <f>"201511019251"</f>
        <v>201511019251</v>
      </c>
    </row>
    <row r="8187" spans="1:2">
      <c r="A8187" s="4">
        <v>8182</v>
      </c>
      <c r="B8187" s="6" t="str">
        <f>"201511019256"</f>
        <v>201511019256</v>
      </c>
    </row>
    <row r="8188" spans="1:2">
      <c r="A8188" s="4">
        <v>8183</v>
      </c>
      <c r="B8188" s="6" t="str">
        <f>"201511019290"</f>
        <v>201511019290</v>
      </c>
    </row>
    <row r="8189" spans="1:2">
      <c r="A8189" s="4">
        <v>8184</v>
      </c>
      <c r="B8189" s="6" t="str">
        <f>"201511019297"</f>
        <v>201511019297</v>
      </c>
    </row>
    <row r="8190" spans="1:2">
      <c r="A8190" s="4">
        <v>8185</v>
      </c>
      <c r="B8190" s="6" t="str">
        <f>"201511019339"</f>
        <v>201511019339</v>
      </c>
    </row>
    <row r="8191" spans="1:2">
      <c r="A8191" s="4">
        <v>8186</v>
      </c>
      <c r="B8191" s="6" t="str">
        <f>"201511019351"</f>
        <v>201511019351</v>
      </c>
    </row>
    <row r="8192" spans="1:2">
      <c r="A8192" s="4">
        <v>8187</v>
      </c>
      <c r="B8192" s="6" t="str">
        <f>"201511019375"</f>
        <v>201511019375</v>
      </c>
    </row>
    <row r="8193" spans="1:2">
      <c r="A8193" s="4">
        <v>8188</v>
      </c>
      <c r="B8193" s="6" t="str">
        <f>"201511019449"</f>
        <v>201511019449</v>
      </c>
    </row>
    <row r="8194" spans="1:2">
      <c r="A8194" s="4">
        <v>8189</v>
      </c>
      <c r="B8194" s="6" t="str">
        <f>"201511019465"</f>
        <v>201511019465</v>
      </c>
    </row>
    <row r="8195" spans="1:2">
      <c r="A8195" s="4">
        <v>8190</v>
      </c>
      <c r="B8195" s="6" t="str">
        <f>"201511019507"</f>
        <v>201511019507</v>
      </c>
    </row>
    <row r="8196" spans="1:2">
      <c r="A8196" s="4">
        <v>8191</v>
      </c>
      <c r="B8196" s="6" t="str">
        <f>"201511019534"</f>
        <v>201511019534</v>
      </c>
    </row>
    <row r="8197" spans="1:2">
      <c r="A8197" s="4">
        <v>8192</v>
      </c>
      <c r="B8197" s="6" t="str">
        <f>"201511019642"</f>
        <v>201511019642</v>
      </c>
    </row>
    <row r="8198" spans="1:2">
      <c r="A8198" s="4">
        <v>8193</v>
      </c>
      <c r="B8198" s="6" t="str">
        <f>"201511019720"</f>
        <v>201511019720</v>
      </c>
    </row>
    <row r="8199" spans="1:2">
      <c r="A8199" s="4">
        <v>8194</v>
      </c>
      <c r="B8199" s="6" t="str">
        <f>"201511019756"</f>
        <v>201511019756</v>
      </c>
    </row>
    <row r="8200" spans="1:2">
      <c r="A8200" s="4">
        <v>8195</v>
      </c>
      <c r="B8200" s="6" t="str">
        <f>"201511019791"</f>
        <v>201511019791</v>
      </c>
    </row>
    <row r="8201" spans="1:2">
      <c r="A8201" s="4">
        <v>8196</v>
      </c>
      <c r="B8201" s="6" t="str">
        <f>"201511019937"</f>
        <v>201511019937</v>
      </c>
    </row>
    <row r="8202" spans="1:2">
      <c r="A8202" s="4">
        <v>8197</v>
      </c>
      <c r="B8202" s="6" t="str">
        <f>"201511019939"</f>
        <v>201511019939</v>
      </c>
    </row>
    <row r="8203" spans="1:2">
      <c r="A8203" s="4">
        <v>8198</v>
      </c>
      <c r="B8203" s="6" t="str">
        <f>"201511019962"</f>
        <v>201511019962</v>
      </c>
    </row>
    <row r="8204" spans="1:2">
      <c r="A8204" s="4">
        <v>8199</v>
      </c>
      <c r="B8204" s="6" t="str">
        <f>"201511020005"</f>
        <v>201511020005</v>
      </c>
    </row>
    <row r="8205" spans="1:2">
      <c r="A8205" s="4">
        <v>8200</v>
      </c>
      <c r="B8205" s="6" t="str">
        <f>"201511020040"</f>
        <v>201511020040</v>
      </c>
    </row>
    <row r="8206" spans="1:2">
      <c r="A8206" s="4">
        <v>8201</v>
      </c>
      <c r="B8206" s="6" t="str">
        <f>"201511020076"</f>
        <v>201511020076</v>
      </c>
    </row>
    <row r="8207" spans="1:2">
      <c r="A8207" s="4">
        <v>8202</v>
      </c>
      <c r="B8207" s="6" t="str">
        <f>"201511020111"</f>
        <v>201511020111</v>
      </c>
    </row>
    <row r="8208" spans="1:2">
      <c r="A8208" s="4">
        <v>8203</v>
      </c>
      <c r="B8208" s="6" t="str">
        <f>"201511020113"</f>
        <v>201511020113</v>
      </c>
    </row>
    <row r="8209" spans="1:2">
      <c r="A8209" s="4">
        <v>8204</v>
      </c>
      <c r="B8209" s="6" t="str">
        <f>"201511020123"</f>
        <v>201511020123</v>
      </c>
    </row>
    <row r="8210" spans="1:2">
      <c r="A8210" s="4">
        <v>8205</v>
      </c>
      <c r="B8210" s="6" t="str">
        <f>"201511020146"</f>
        <v>201511020146</v>
      </c>
    </row>
    <row r="8211" spans="1:2">
      <c r="A8211" s="4">
        <v>8206</v>
      </c>
      <c r="B8211" s="6" t="str">
        <f>"201511020163"</f>
        <v>201511020163</v>
      </c>
    </row>
    <row r="8212" spans="1:2">
      <c r="A8212" s="4">
        <v>8207</v>
      </c>
      <c r="B8212" s="6" t="str">
        <f>"201511020182"</f>
        <v>201511020182</v>
      </c>
    </row>
    <row r="8213" spans="1:2">
      <c r="A8213" s="4">
        <v>8208</v>
      </c>
      <c r="B8213" s="6" t="str">
        <f>"201511020207"</f>
        <v>201511020207</v>
      </c>
    </row>
    <row r="8214" spans="1:2">
      <c r="A8214" s="4">
        <v>8209</v>
      </c>
      <c r="B8214" s="6" t="str">
        <f>"201511020226"</f>
        <v>201511020226</v>
      </c>
    </row>
    <row r="8215" spans="1:2">
      <c r="A8215" s="4">
        <v>8210</v>
      </c>
      <c r="B8215" s="6" t="str">
        <f>"201511020241"</f>
        <v>201511020241</v>
      </c>
    </row>
    <row r="8216" spans="1:2">
      <c r="A8216" s="4">
        <v>8211</v>
      </c>
      <c r="B8216" s="6" t="str">
        <f>"201511020250"</f>
        <v>201511020250</v>
      </c>
    </row>
    <row r="8217" spans="1:2">
      <c r="A8217" s="4">
        <v>8212</v>
      </c>
      <c r="B8217" s="6" t="str">
        <f>"201511020303"</f>
        <v>201511020303</v>
      </c>
    </row>
    <row r="8218" spans="1:2">
      <c r="A8218" s="4">
        <v>8213</v>
      </c>
      <c r="B8218" s="6" t="str">
        <f>"201511020359"</f>
        <v>201511020359</v>
      </c>
    </row>
    <row r="8219" spans="1:2">
      <c r="A8219" s="4">
        <v>8214</v>
      </c>
      <c r="B8219" s="6" t="str">
        <f>"201511020361"</f>
        <v>201511020361</v>
      </c>
    </row>
    <row r="8220" spans="1:2">
      <c r="A8220" s="4">
        <v>8215</v>
      </c>
      <c r="B8220" s="6" t="str">
        <f>"201511020419"</f>
        <v>201511020419</v>
      </c>
    </row>
    <row r="8221" spans="1:2">
      <c r="A8221" s="4">
        <v>8216</v>
      </c>
      <c r="B8221" s="6" t="str">
        <f>"201511020445"</f>
        <v>201511020445</v>
      </c>
    </row>
    <row r="8222" spans="1:2">
      <c r="A8222" s="4">
        <v>8217</v>
      </c>
      <c r="B8222" s="6" t="str">
        <f>"201511020496"</f>
        <v>201511020496</v>
      </c>
    </row>
    <row r="8223" spans="1:2">
      <c r="A8223" s="4">
        <v>8218</v>
      </c>
      <c r="B8223" s="6" t="str">
        <f>"201511020570"</f>
        <v>201511020570</v>
      </c>
    </row>
    <row r="8224" spans="1:2">
      <c r="A8224" s="4">
        <v>8219</v>
      </c>
      <c r="B8224" s="6" t="str">
        <f>"201511020572"</f>
        <v>201511020572</v>
      </c>
    </row>
    <row r="8225" spans="1:2">
      <c r="A8225" s="4">
        <v>8220</v>
      </c>
      <c r="B8225" s="6" t="str">
        <f>"201511020605"</f>
        <v>201511020605</v>
      </c>
    </row>
    <row r="8226" spans="1:2">
      <c r="A8226" s="4">
        <v>8221</v>
      </c>
      <c r="B8226" s="6" t="str">
        <f>"201511020625"</f>
        <v>201511020625</v>
      </c>
    </row>
    <row r="8227" spans="1:2">
      <c r="A8227" s="4">
        <v>8222</v>
      </c>
      <c r="B8227" s="6" t="str">
        <f>"201511020650"</f>
        <v>201511020650</v>
      </c>
    </row>
    <row r="8228" spans="1:2">
      <c r="A8228" s="4">
        <v>8223</v>
      </c>
      <c r="B8228" s="6" t="str">
        <f>"201511020654"</f>
        <v>201511020654</v>
      </c>
    </row>
    <row r="8229" spans="1:2">
      <c r="A8229" s="4">
        <v>8224</v>
      </c>
      <c r="B8229" s="6" t="str">
        <f>"201511020683"</f>
        <v>201511020683</v>
      </c>
    </row>
    <row r="8230" spans="1:2">
      <c r="A8230" s="4">
        <v>8225</v>
      </c>
      <c r="B8230" s="6" t="str">
        <f>"201511020686"</f>
        <v>201511020686</v>
      </c>
    </row>
    <row r="8231" spans="1:2">
      <c r="A8231" s="4">
        <v>8226</v>
      </c>
      <c r="B8231" s="6" t="str">
        <f>"201511020716"</f>
        <v>201511020716</v>
      </c>
    </row>
    <row r="8232" spans="1:2">
      <c r="A8232" s="4">
        <v>8227</v>
      </c>
      <c r="B8232" s="6" t="str">
        <f>"201511020734"</f>
        <v>201511020734</v>
      </c>
    </row>
    <row r="8233" spans="1:2">
      <c r="A8233" s="4">
        <v>8228</v>
      </c>
      <c r="B8233" s="6" t="str">
        <f>"201511020760"</f>
        <v>201511020760</v>
      </c>
    </row>
    <row r="8234" spans="1:2">
      <c r="A8234" s="4">
        <v>8229</v>
      </c>
      <c r="B8234" s="6" t="str">
        <f>"201511020800"</f>
        <v>201511020800</v>
      </c>
    </row>
    <row r="8235" spans="1:2">
      <c r="A8235" s="4">
        <v>8230</v>
      </c>
      <c r="B8235" s="6" t="str">
        <f>"201511020807"</f>
        <v>201511020807</v>
      </c>
    </row>
    <row r="8236" spans="1:2">
      <c r="A8236" s="4">
        <v>8231</v>
      </c>
      <c r="B8236" s="6" t="str">
        <f>"201511020838"</f>
        <v>201511020838</v>
      </c>
    </row>
    <row r="8237" spans="1:2">
      <c r="A8237" s="4">
        <v>8232</v>
      </c>
      <c r="B8237" s="6" t="str">
        <f>"201511020866"</f>
        <v>201511020866</v>
      </c>
    </row>
    <row r="8238" spans="1:2">
      <c r="A8238" s="4">
        <v>8233</v>
      </c>
      <c r="B8238" s="6" t="str">
        <f>"201511020895"</f>
        <v>201511020895</v>
      </c>
    </row>
    <row r="8239" spans="1:2">
      <c r="A8239" s="4">
        <v>8234</v>
      </c>
      <c r="B8239" s="6" t="str">
        <f>"201511020900"</f>
        <v>201511020900</v>
      </c>
    </row>
    <row r="8240" spans="1:2">
      <c r="A8240" s="4">
        <v>8235</v>
      </c>
      <c r="B8240" s="6" t="str">
        <f>"201511020907"</f>
        <v>201511020907</v>
      </c>
    </row>
    <row r="8241" spans="1:2">
      <c r="A8241" s="4">
        <v>8236</v>
      </c>
      <c r="B8241" s="6" t="str">
        <f>"201511020942"</f>
        <v>201511020942</v>
      </c>
    </row>
    <row r="8242" spans="1:2">
      <c r="A8242" s="4">
        <v>8237</v>
      </c>
      <c r="B8242" s="6" t="str">
        <f>"201511020953"</f>
        <v>201511020953</v>
      </c>
    </row>
    <row r="8243" spans="1:2">
      <c r="A8243" s="4">
        <v>8238</v>
      </c>
      <c r="B8243" s="6" t="str">
        <f>"201511020954"</f>
        <v>201511020954</v>
      </c>
    </row>
    <row r="8244" spans="1:2">
      <c r="A8244" s="4">
        <v>8239</v>
      </c>
      <c r="B8244" s="6" t="str">
        <f>"201511021008"</f>
        <v>201511021008</v>
      </c>
    </row>
    <row r="8245" spans="1:2">
      <c r="A8245" s="4">
        <v>8240</v>
      </c>
      <c r="B8245" s="6" t="str">
        <f>"201511021059"</f>
        <v>201511021059</v>
      </c>
    </row>
    <row r="8246" spans="1:2">
      <c r="A8246" s="4">
        <v>8241</v>
      </c>
      <c r="B8246" s="6" t="str">
        <f>"201511021061"</f>
        <v>201511021061</v>
      </c>
    </row>
    <row r="8247" spans="1:2">
      <c r="A8247" s="4">
        <v>8242</v>
      </c>
      <c r="B8247" s="6" t="str">
        <f>"201511021084"</f>
        <v>201511021084</v>
      </c>
    </row>
    <row r="8248" spans="1:2">
      <c r="A8248" s="4">
        <v>8243</v>
      </c>
      <c r="B8248" s="6" t="str">
        <f>"201511021119"</f>
        <v>201511021119</v>
      </c>
    </row>
    <row r="8249" spans="1:2">
      <c r="A8249" s="4">
        <v>8244</v>
      </c>
      <c r="B8249" s="6" t="str">
        <f>"201511021144"</f>
        <v>201511021144</v>
      </c>
    </row>
    <row r="8250" spans="1:2">
      <c r="A8250" s="4">
        <v>8245</v>
      </c>
      <c r="B8250" s="6" t="str">
        <f>"201511021199"</f>
        <v>201511021199</v>
      </c>
    </row>
    <row r="8251" spans="1:2">
      <c r="A8251" s="4">
        <v>8246</v>
      </c>
      <c r="B8251" s="6" t="str">
        <f>"201511021281"</f>
        <v>201511021281</v>
      </c>
    </row>
    <row r="8252" spans="1:2">
      <c r="A8252" s="4">
        <v>8247</v>
      </c>
      <c r="B8252" s="6" t="str">
        <f>"201511021293"</f>
        <v>201511021293</v>
      </c>
    </row>
    <row r="8253" spans="1:2">
      <c r="A8253" s="4">
        <v>8248</v>
      </c>
      <c r="B8253" s="6" t="str">
        <f>"201511021334"</f>
        <v>201511021334</v>
      </c>
    </row>
    <row r="8254" spans="1:2">
      <c r="A8254" s="4">
        <v>8249</v>
      </c>
      <c r="B8254" s="6" t="str">
        <f>"201511021397"</f>
        <v>201511021397</v>
      </c>
    </row>
    <row r="8255" spans="1:2">
      <c r="A8255" s="4">
        <v>8250</v>
      </c>
      <c r="B8255" s="6" t="str">
        <f>"201511021449"</f>
        <v>201511021449</v>
      </c>
    </row>
    <row r="8256" spans="1:2">
      <c r="A8256" s="4">
        <v>8251</v>
      </c>
      <c r="B8256" s="6" t="str">
        <f>"201511021461"</f>
        <v>201511021461</v>
      </c>
    </row>
    <row r="8257" spans="1:2">
      <c r="A8257" s="4">
        <v>8252</v>
      </c>
      <c r="B8257" s="6" t="str">
        <f>"201511021483"</f>
        <v>201511021483</v>
      </c>
    </row>
    <row r="8258" spans="1:2">
      <c r="A8258" s="4">
        <v>8253</v>
      </c>
      <c r="B8258" s="6" t="str">
        <f>"201511021527"</f>
        <v>201511021527</v>
      </c>
    </row>
    <row r="8259" spans="1:2">
      <c r="A8259" s="4">
        <v>8254</v>
      </c>
      <c r="B8259" s="6" t="str">
        <f>"201511021538"</f>
        <v>201511021538</v>
      </c>
    </row>
    <row r="8260" spans="1:2">
      <c r="A8260" s="4">
        <v>8255</v>
      </c>
      <c r="B8260" s="6" t="str">
        <f>"201511021542"</f>
        <v>201511021542</v>
      </c>
    </row>
    <row r="8261" spans="1:2">
      <c r="A8261" s="4">
        <v>8256</v>
      </c>
      <c r="B8261" s="6" t="str">
        <f>"201511021543"</f>
        <v>201511021543</v>
      </c>
    </row>
    <row r="8262" spans="1:2">
      <c r="A8262" s="4">
        <v>8257</v>
      </c>
      <c r="B8262" s="6" t="str">
        <f>"201511021587"</f>
        <v>201511021587</v>
      </c>
    </row>
    <row r="8263" spans="1:2">
      <c r="A8263" s="4">
        <v>8258</v>
      </c>
      <c r="B8263" s="6" t="str">
        <f>"201511021619"</f>
        <v>201511021619</v>
      </c>
    </row>
    <row r="8264" spans="1:2">
      <c r="A8264" s="4">
        <v>8259</v>
      </c>
      <c r="B8264" s="6" t="str">
        <f>"201511021648"</f>
        <v>201511021648</v>
      </c>
    </row>
    <row r="8265" spans="1:2">
      <c r="A8265" s="4">
        <v>8260</v>
      </c>
      <c r="B8265" s="6" t="str">
        <f>"201511021695"</f>
        <v>201511021695</v>
      </c>
    </row>
    <row r="8266" spans="1:2">
      <c r="A8266" s="4">
        <v>8261</v>
      </c>
      <c r="B8266" s="6" t="str">
        <f>"201511021705"</f>
        <v>201511021705</v>
      </c>
    </row>
    <row r="8267" spans="1:2">
      <c r="A8267" s="4">
        <v>8262</v>
      </c>
      <c r="B8267" s="6" t="str">
        <f>"201511021710"</f>
        <v>201511021710</v>
      </c>
    </row>
    <row r="8268" spans="1:2">
      <c r="A8268" s="4">
        <v>8263</v>
      </c>
      <c r="B8268" s="6" t="str">
        <f>"201511021786"</f>
        <v>201511021786</v>
      </c>
    </row>
    <row r="8269" spans="1:2">
      <c r="A8269" s="4">
        <v>8264</v>
      </c>
      <c r="B8269" s="6" t="str">
        <f>"201511021854"</f>
        <v>201511021854</v>
      </c>
    </row>
    <row r="8270" spans="1:2">
      <c r="A8270" s="4">
        <v>8265</v>
      </c>
      <c r="B8270" s="6" t="str">
        <f>"201511021922"</f>
        <v>201511021922</v>
      </c>
    </row>
    <row r="8271" spans="1:2">
      <c r="A8271" s="4">
        <v>8266</v>
      </c>
      <c r="B8271" s="6" t="str">
        <f>"201511021949"</f>
        <v>201511021949</v>
      </c>
    </row>
    <row r="8272" spans="1:2">
      <c r="A8272" s="4">
        <v>8267</v>
      </c>
      <c r="B8272" s="6" t="str">
        <f>"201511021967"</f>
        <v>201511021967</v>
      </c>
    </row>
    <row r="8273" spans="1:2">
      <c r="A8273" s="4">
        <v>8268</v>
      </c>
      <c r="B8273" s="6" t="str">
        <f>"201511021971"</f>
        <v>201511021971</v>
      </c>
    </row>
    <row r="8274" spans="1:2">
      <c r="A8274" s="4">
        <v>8269</v>
      </c>
      <c r="B8274" s="6" t="str">
        <f>"201511021975"</f>
        <v>201511021975</v>
      </c>
    </row>
    <row r="8275" spans="1:2">
      <c r="A8275" s="4">
        <v>8270</v>
      </c>
      <c r="B8275" s="6" t="str">
        <f>"201511021980"</f>
        <v>201511021980</v>
      </c>
    </row>
    <row r="8276" spans="1:2">
      <c r="A8276" s="4">
        <v>8271</v>
      </c>
      <c r="B8276" s="6" t="str">
        <f>"201511021984"</f>
        <v>201511021984</v>
      </c>
    </row>
    <row r="8277" spans="1:2">
      <c r="A8277" s="4">
        <v>8272</v>
      </c>
      <c r="B8277" s="6" t="str">
        <f>"201511021991"</f>
        <v>201511021991</v>
      </c>
    </row>
    <row r="8278" spans="1:2">
      <c r="A8278" s="4">
        <v>8273</v>
      </c>
      <c r="B8278" s="6" t="str">
        <f>"201511022000"</f>
        <v>201511022000</v>
      </c>
    </row>
    <row r="8279" spans="1:2">
      <c r="A8279" s="4">
        <v>8274</v>
      </c>
      <c r="B8279" s="6" t="str">
        <f>"201511022025"</f>
        <v>201511022025</v>
      </c>
    </row>
    <row r="8280" spans="1:2">
      <c r="A8280" s="4">
        <v>8275</v>
      </c>
      <c r="B8280" s="6" t="str">
        <f>"201511022090"</f>
        <v>201511022090</v>
      </c>
    </row>
    <row r="8281" spans="1:2">
      <c r="A8281" s="4">
        <v>8276</v>
      </c>
      <c r="B8281" s="6" t="str">
        <f>"201511022211"</f>
        <v>201511022211</v>
      </c>
    </row>
    <row r="8282" spans="1:2">
      <c r="A8282" s="4">
        <v>8277</v>
      </c>
      <c r="B8282" s="6" t="str">
        <f>"201511022225"</f>
        <v>201511022225</v>
      </c>
    </row>
    <row r="8283" spans="1:2">
      <c r="A8283" s="4">
        <v>8278</v>
      </c>
      <c r="B8283" s="6" t="str">
        <f>"201511022228"</f>
        <v>201511022228</v>
      </c>
    </row>
    <row r="8284" spans="1:2">
      <c r="A8284" s="4">
        <v>8279</v>
      </c>
      <c r="B8284" s="6" t="str">
        <f>"201511022262"</f>
        <v>201511022262</v>
      </c>
    </row>
    <row r="8285" spans="1:2">
      <c r="A8285" s="4">
        <v>8280</v>
      </c>
      <c r="B8285" s="6" t="str">
        <f>"201511022271"</f>
        <v>201511022271</v>
      </c>
    </row>
    <row r="8286" spans="1:2">
      <c r="A8286" s="4">
        <v>8281</v>
      </c>
      <c r="B8286" s="6" t="str">
        <f>"201511022274"</f>
        <v>201511022274</v>
      </c>
    </row>
    <row r="8287" spans="1:2">
      <c r="A8287" s="4">
        <v>8282</v>
      </c>
      <c r="B8287" s="6" t="str">
        <f>"201511022293"</f>
        <v>201511022293</v>
      </c>
    </row>
    <row r="8288" spans="1:2">
      <c r="A8288" s="4">
        <v>8283</v>
      </c>
      <c r="B8288" s="6" t="str">
        <f>"201511022330"</f>
        <v>201511022330</v>
      </c>
    </row>
    <row r="8289" spans="1:2">
      <c r="A8289" s="4">
        <v>8284</v>
      </c>
      <c r="B8289" s="6" t="str">
        <f>"201511022371"</f>
        <v>201511022371</v>
      </c>
    </row>
    <row r="8290" spans="1:2">
      <c r="A8290" s="4">
        <v>8285</v>
      </c>
      <c r="B8290" s="6" t="str">
        <f>"201511022372"</f>
        <v>201511022372</v>
      </c>
    </row>
    <row r="8291" spans="1:2">
      <c r="A8291" s="4">
        <v>8286</v>
      </c>
      <c r="B8291" s="6" t="str">
        <f>"201511022408"</f>
        <v>201511022408</v>
      </c>
    </row>
    <row r="8292" spans="1:2">
      <c r="A8292" s="4">
        <v>8287</v>
      </c>
      <c r="B8292" s="6" t="str">
        <f>"201511022427"</f>
        <v>201511022427</v>
      </c>
    </row>
    <row r="8293" spans="1:2">
      <c r="A8293" s="4">
        <v>8288</v>
      </c>
      <c r="B8293" s="6" t="str">
        <f>"201511022434"</f>
        <v>201511022434</v>
      </c>
    </row>
    <row r="8294" spans="1:2">
      <c r="A8294" s="4">
        <v>8289</v>
      </c>
      <c r="B8294" s="6" t="str">
        <f>"201511022443"</f>
        <v>201511022443</v>
      </c>
    </row>
    <row r="8295" spans="1:2">
      <c r="A8295" s="4">
        <v>8290</v>
      </c>
      <c r="B8295" s="6" t="str">
        <f>"201511022473"</f>
        <v>201511022473</v>
      </c>
    </row>
    <row r="8296" spans="1:2">
      <c r="A8296" s="4">
        <v>8291</v>
      </c>
      <c r="B8296" s="6" t="str">
        <f>"201511022534"</f>
        <v>201511022534</v>
      </c>
    </row>
    <row r="8297" spans="1:2">
      <c r="A8297" s="4">
        <v>8292</v>
      </c>
      <c r="B8297" s="6" t="str">
        <f>"201511022596"</f>
        <v>201511022596</v>
      </c>
    </row>
    <row r="8298" spans="1:2">
      <c r="A8298" s="4">
        <v>8293</v>
      </c>
      <c r="B8298" s="6" t="str">
        <f>"201511022603"</f>
        <v>201511022603</v>
      </c>
    </row>
    <row r="8299" spans="1:2">
      <c r="A8299" s="4">
        <v>8294</v>
      </c>
      <c r="B8299" s="6" t="str">
        <f>"201511022606"</f>
        <v>201511022606</v>
      </c>
    </row>
    <row r="8300" spans="1:2">
      <c r="A8300" s="4">
        <v>8295</v>
      </c>
      <c r="B8300" s="6" t="str">
        <f>"201511022607"</f>
        <v>201511022607</v>
      </c>
    </row>
    <row r="8301" spans="1:2">
      <c r="A8301" s="4">
        <v>8296</v>
      </c>
      <c r="B8301" s="6" t="str">
        <f>"201511022673"</f>
        <v>201511022673</v>
      </c>
    </row>
    <row r="8302" spans="1:2">
      <c r="A8302" s="4">
        <v>8297</v>
      </c>
      <c r="B8302" s="6" t="str">
        <f>"201511022682"</f>
        <v>201511022682</v>
      </c>
    </row>
    <row r="8303" spans="1:2">
      <c r="A8303" s="4">
        <v>8298</v>
      </c>
      <c r="B8303" s="6" t="str">
        <f>"201511022731"</f>
        <v>201511022731</v>
      </c>
    </row>
    <row r="8304" spans="1:2">
      <c r="A8304" s="4">
        <v>8299</v>
      </c>
      <c r="B8304" s="6" t="str">
        <f>"201511022766"</f>
        <v>201511022766</v>
      </c>
    </row>
    <row r="8305" spans="1:2">
      <c r="A8305" s="4">
        <v>8300</v>
      </c>
      <c r="B8305" s="6" t="str">
        <f>"201511022804"</f>
        <v>201511022804</v>
      </c>
    </row>
    <row r="8306" spans="1:2">
      <c r="A8306" s="4">
        <v>8301</v>
      </c>
      <c r="B8306" s="6" t="str">
        <f>"201511022806"</f>
        <v>201511022806</v>
      </c>
    </row>
    <row r="8307" spans="1:2">
      <c r="A8307" s="4">
        <v>8302</v>
      </c>
      <c r="B8307" s="6" t="str">
        <f>"201511022825"</f>
        <v>201511022825</v>
      </c>
    </row>
    <row r="8308" spans="1:2">
      <c r="A8308" s="4">
        <v>8303</v>
      </c>
      <c r="B8308" s="6" t="str">
        <f>"201511022826"</f>
        <v>201511022826</v>
      </c>
    </row>
    <row r="8309" spans="1:2">
      <c r="A8309" s="4">
        <v>8304</v>
      </c>
      <c r="B8309" s="6" t="str">
        <f>"201511022864"</f>
        <v>201511022864</v>
      </c>
    </row>
    <row r="8310" spans="1:2">
      <c r="A8310" s="4">
        <v>8305</v>
      </c>
      <c r="B8310" s="6" t="str">
        <f>"201511022955"</f>
        <v>201511022955</v>
      </c>
    </row>
    <row r="8311" spans="1:2">
      <c r="A8311" s="4">
        <v>8306</v>
      </c>
      <c r="B8311" s="6" t="str">
        <f>"201511022999"</f>
        <v>201511022999</v>
      </c>
    </row>
    <row r="8312" spans="1:2">
      <c r="A8312" s="4">
        <v>8307</v>
      </c>
      <c r="B8312" s="6" t="str">
        <f>"201511023029"</f>
        <v>201511023029</v>
      </c>
    </row>
    <row r="8313" spans="1:2">
      <c r="A8313" s="4">
        <v>8308</v>
      </c>
      <c r="B8313" s="6" t="str">
        <f>"201511023041"</f>
        <v>201511023041</v>
      </c>
    </row>
    <row r="8314" spans="1:2">
      <c r="A8314" s="4">
        <v>8309</v>
      </c>
      <c r="B8314" s="6" t="str">
        <f>"201511023149"</f>
        <v>201511023149</v>
      </c>
    </row>
    <row r="8315" spans="1:2">
      <c r="A8315" s="4">
        <v>8310</v>
      </c>
      <c r="B8315" s="6" t="str">
        <f>"201511023183"</f>
        <v>201511023183</v>
      </c>
    </row>
    <row r="8316" spans="1:2">
      <c r="A8316" s="4">
        <v>8311</v>
      </c>
      <c r="B8316" s="6" t="str">
        <f>"201511023230"</f>
        <v>201511023230</v>
      </c>
    </row>
    <row r="8317" spans="1:2">
      <c r="A8317" s="4">
        <v>8312</v>
      </c>
      <c r="B8317" s="6" t="str">
        <f>"201511023231"</f>
        <v>201511023231</v>
      </c>
    </row>
    <row r="8318" spans="1:2">
      <c r="A8318" s="4">
        <v>8313</v>
      </c>
      <c r="B8318" s="6" t="str">
        <f>"201511023342"</f>
        <v>201511023342</v>
      </c>
    </row>
    <row r="8319" spans="1:2">
      <c r="A8319" s="4">
        <v>8314</v>
      </c>
      <c r="B8319" s="6" t="str">
        <f>"201511023362"</f>
        <v>201511023362</v>
      </c>
    </row>
    <row r="8320" spans="1:2">
      <c r="A8320" s="4">
        <v>8315</v>
      </c>
      <c r="B8320" s="6" t="str">
        <f>"201511023411"</f>
        <v>201511023411</v>
      </c>
    </row>
    <row r="8321" spans="1:2">
      <c r="A8321" s="4">
        <v>8316</v>
      </c>
      <c r="B8321" s="6" t="str">
        <f>"201511023454"</f>
        <v>201511023454</v>
      </c>
    </row>
    <row r="8322" spans="1:2">
      <c r="A8322" s="4">
        <v>8317</v>
      </c>
      <c r="B8322" s="6" t="str">
        <f>"201511023463"</f>
        <v>201511023463</v>
      </c>
    </row>
    <row r="8323" spans="1:2">
      <c r="A8323" s="4">
        <v>8318</v>
      </c>
      <c r="B8323" s="6" t="str">
        <f>"201511023472"</f>
        <v>201511023472</v>
      </c>
    </row>
    <row r="8324" spans="1:2">
      <c r="A8324" s="4">
        <v>8319</v>
      </c>
      <c r="B8324" s="6" t="str">
        <f>"201511023494"</f>
        <v>201511023494</v>
      </c>
    </row>
    <row r="8325" spans="1:2">
      <c r="A8325" s="4">
        <v>8320</v>
      </c>
      <c r="B8325" s="6" t="str">
        <f>"201511023504"</f>
        <v>201511023504</v>
      </c>
    </row>
    <row r="8326" spans="1:2">
      <c r="A8326" s="4">
        <v>8321</v>
      </c>
      <c r="B8326" s="6" t="str">
        <f>"201511023508"</f>
        <v>201511023508</v>
      </c>
    </row>
    <row r="8327" spans="1:2">
      <c r="A8327" s="4">
        <v>8322</v>
      </c>
      <c r="B8327" s="6" t="str">
        <f>"201511023552"</f>
        <v>201511023552</v>
      </c>
    </row>
    <row r="8328" spans="1:2">
      <c r="A8328" s="4">
        <v>8323</v>
      </c>
      <c r="B8328" s="6" t="str">
        <f>"201511023600"</f>
        <v>201511023600</v>
      </c>
    </row>
    <row r="8329" spans="1:2">
      <c r="A8329" s="4">
        <v>8324</v>
      </c>
      <c r="B8329" s="6" t="str">
        <f>"201511023608"</f>
        <v>201511023608</v>
      </c>
    </row>
    <row r="8330" spans="1:2">
      <c r="A8330" s="4">
        <v>8325</v>
      </c>
      <c r="B8330" s="6" t="str">
        <f>"201511023663"</f>
        <v>201511023663</v>
      </c>
    </row>
    <row r="8331" spans="1:2">
      <c r="A8331" s="4">
        <v>8326</v>
      </c>
      <c r="B8331" s="6" t="str">
        <f>"201511023736"</f>
        <v>201511023736</v>
      </c>
    </row>
    <row r="8332" spans="1:2">
      <c r="A8332" s="4">
        <v>8327</v>
      </c>
      <c r="B8332" s="6" t="str">
        <f>"201511023767"</f>
        <v>201511023767</v>
      </c>
    </row>
    <row r="8333" spans="1:2">
      <c r="A8333" s="4">
        <v>8328</v>
      </c>
      <c r="B8333" s="6" t="str">
        <f>"201511023814"</f>
        <v>201511023814</v>
      </c>
    </row>
    <row r="8334" spans="1:2">
      <c r="A8334" s="4">
        <v>8329</v>
      </c>
      <c r="B8334" s="6" t="str">
        <f>"201511023882"</f>
        <v>201511023882</v>
      </c>
    </row>
    <row r="8335" spans="1:2">
      <c r="A8335" s="4">
        <v>8330</v>
      </c>
      <c r="B8335" s="6" t="str">
        <f>"201511023899"</f>
        <v>201511023899</v>
      </c>
    </row>
    <row r="8336" spans="1:2">
      <c r="A8336" s="4">
        <v>8331</v>
      </c>
      <c r="B8336" s="6" t="str">
        <f>"201511023947"</f>
        <v>201511023947</v>
      </c>
    </row>
    <row r="8337" spans="1:2">
      <c r="A8337" s="4">
        <v>8332</v>
      </c>
      <c r="B8337" s="6" t="str">
        <f>"201511023957"</f>
        <v>201511023957</v>
      </c>
    </row>
    <row r="8338" spans="1:2">
      <c r="A8338" s="4">
        <v>8333</v>
      </c>
      <c r="B8338" s="6" t="str">
        <f>"201511023968"</f>
        <v>201511023968</v>
      </c>
    </row>
    <row r="8339" spans="1:2">
      <c r="A8339" s="4">
        <v>8334</v>
      </c>
      <c r="B8339" s="6" t="str">
        <f>"201511024047"</f>
        <v>201511024047</v>
      </c>
    </row>
    <row r="8340" spans="1:2">
      <c r="A8340" s="4">
        <v>8335</v>
      </c>
      <c r="B8340" s="6" t="str">
        <f>"201511024063"</f>
        <v>201511024063</v>
      </c>
    </row>
    <row r="8341" spans="1:2">
      <c r="A8341" s="4">
        <v>8336</v>
      </c>
      <c r="B8341" s="6" t="str">
        <f>"201511024075"</f>
        <v>201511024075</v>
      </c>
    </row>
    <row r="8342" spans="1:2">
      <c r="A8342" s="4">
        <v>8337</v>
      </c>
      <c r="B8342" s="6" t="str">
        <f>"201511024077"</f>
        <v>201511024077</v>
      </c>
    </row>
    <row r="8343" spans="1:2">
      <c r="A8343" s="4">
        <v>8338</v>
      </c>
      <c r="B8343" s="6" t="str">
        <f>"201511024088"</f>
        <v>201511024088</v>
      </c>
    </row>
    <row r="8344" spans="1:2">
      <c r="A8344" s="4">
        <v>8339</v>
      </c>
      <c r="B8344" s="6" t="str">
        <f>"201511024089"</f>
        <v>201511024089</v>
      </c>
    </row>
    <row r="8345" spans="1:2">
      <c r="A8345" s="4">
        <v>8340</v>
      </c>
      <c r="B8345" s="6" t="str">
        <f>"201511024129"</f>
        <v>201511024129</v>
      </c>
    </row>
    <row r="8346" spans="1:2">
      <c r="A8346" s="4">
        <v>8341</v>
      </c>
      <c r="B8346" s="6" t="str">
        <f>"201511024150"</f>
        <v>201511024150</v>
      </c>
    </row>
    <row r="8347" spans="1:2">
      <c r="A8347" s="4">
        <v>8342</v>
      </c>
      <c r="B8347" s="6" t="str">
        <f>"201511024151"</f>
        <v>201511024151</v>
      </c>
    </row>
    <row r="8348" spans="1:2">
      <c r="A8348" s="4">
        <v>8343</v>
      </c>
      <c r="B8348" s="6" t="str">
        <f>"201511024153"</f>
        <v>201511024153</v>
      </c>
    </row>
    <row r="8349" spans="1:2">
      <c r="A8349" s="4">
        <v>8344</v>
      </c>
      <c r="B8349" s="6" t="str">
        <f>"201511024202"</f>
        <v>201511024202</v>
      </c>
    </row>
    <row r="8350" spans="1:2">
      <c r="A8350" s="4">
        <v>8345</v>
      </c>
      <c r="B8350" s="6" t="str">
        <f>"201511024250"</f>
        <v>201511024250</v>
      </c>
    </row>
    <row r="8351" spans="1:2">
      <c r="A8351" s="4">
        <v>8346</v>
      </c>
      <c r="B8351" s="6" t="str">
        <f>"201511024299"</f>
        <v>201511024299</v>
      </c>
    </row>
    <row r="8352" spans="1:2">
      <c r="A8352" s="4">
        <v>8347</v>
      </c>
      <c r="B8352" s="6" t="str">
        <f>"201511024315"</f>
        <v>201511024315</v>
      </c>
    </row>
    <row r="8353" spans="1:2">
      <c r="A8353" s="4">
        <v>8348</v>
      </c>
      <c r="B8353" s="6" t="str">
        <f>"201511024344"</f>
        <v>201511024344</v>
      </c>
    </row>
    <row r="8354" spans="1:2">
      <c r="A8354" s="4">
        <v>8349</v>
      </c>
      <c r="B8354" s="6" t="str">
        <f>"201511024359"</f>
        <v>201511024359</v>
      </c>
    </row>
    <row r="8355" spans="1:2">
      <c r="A8355" s="4">
        <v>8350</v>
      </c>
      <c r="B8355" s="6" t="str">
        <f>"201511024408"</f>
        <v>201511024408</v>
      </c>
    </row>
    <row r="8356" spans="1:2">
      <c r="A8356" s="4">
        <v>8351</v>
      </c>
      <c r="B8356" s="6" t="str">
        <f>"201511024437"</f>
        <v>201511024437</v>
      </c>
    </row>
    <row r="8357" spans="1:2">
      <c r="A8357" s="4">
        <v>8352</v>
      </c>
      <c r="B8357" s="6" t="str">
        <f>"201511024444"</f>
        <v>201511024444</v>
      </c>
    </row>
    <row r="8358" spans="1:2">
      <c r="A8358" s="4">
        <v>8353</v>
      </c>
      <c r="B8358" s="6" t="str">
        <f>"201511024445"</f>
        <v>201511024445</v>
      </c>
    </row>
    <row r="8359" spans="1:2">
      <c r="A8359" s="4">
        <v>8354</v>
      </c>
      <c r="B8359" s="6" t="str">
        <f>"201511024474"</f>
        <v>201511024474</v>
      </c>
    </row>
    <row r="8360" spans="1:2">
      <c r="A8360" s="4">
        <v>8355</v>
      </c>
      <c r="B8360" s="6" t="str">
        <f>"201511024486"</f>
        <v>201511024486</v>
      </c>
    </row>
    <row r="8361" spans="1:2">
      <c r="A8361" s="4">
        <v>8356</v>
      </c>
      <c r="B8361" s="6" t="str">
        <f>"201511024501"</f>
        <v>201511024501</v>
      </c>
    </row>
    <row r="8362" spans="1:2">
      <c r="A8362" s="4">
        <v>8357</v>
      </c>
      <c r="B8362" s="6" t="str">
        <f>"201511024510"</f>
        <v>201511024510</v>
      </c>
    </row>
    <row r="8363" spans="1:2">
      <c r="A8363" s="4">
        <v>8358</v>
      </c>
      <c r="B8363" s="6" t="str">
        <f>"201511024603"</f>
        <v>201511024603</v>
      </c>
    </row>
    <row r="8364" spans="1:2">
      <c r="A8364" s="4">
        <v>8359</v>
      </c>
      <c r="B8364" s="6" t="str">
        <f>"201511024805"</f>
        <v>201511024805</v>
      </c>
    </row>
    <row r="8365" spans="1:2">
      <c r="A8365" s="4">
        <v>8360</v>
      </c>
      <c r="B8365" s="6" t="str">
        <f>"201511024844"</f>
        <v>201511024844</v>
      </c>
    </row>
    <row r="8366" spans="1:2">
      <c r="A8366" s="4">
        <v>8361</v>
      </c>
      <c r="B8366" s="6" t="str">
        <f>"201511024848"</f>
        <v>201511024848</v>
      </c>
    </row>
    <row r="8367" spans="1:2">
      <c r="A8367" s="4">
        <v>8362</v>
      </c>
      <c r="B8367" s="6" t="str">
        <f>"201511024860"</f>
        <v>201511024860</v>
      </c>
    </row>
    <row r="8368" spans="1:2">
      <c r="A8368" s="4">
        <v>8363</v>
      </c>
      <c r="B8368" s="6" t="str">
        <f>"201511024872"</f>
        <v>201511024872</v>
      </c>
    </row>
    <row r="8369" spans="1:2">
      <c r="A8369" s="4">
        <v>8364</v>
      </c>
      <c r="B8369" s="6" t="str">
        <f>"201511024873"</f>
        <v>201511024873</v>
      </c>
    </row>
    <row r="8370" spans="1:2">
      <c r="A8370" s="4">
        <v>8365</v>
      </c>
      <c r="B8370" s="6" t="str">
        <f>"201511024892"</f>
        <v>201511024892</v>
      </c>
    </row>
    <row r="8371" spans="1:2">
      <c r="A8371" s="4">
        <v>8366</v>
      </c>
      <c r="B8371" s="6" t="str">
        <f>"201511024898"</f>
        <v>201511024898</v>
      </c>
    </row>
    <row r="8372" spans="1:2">
      <c r="A8372" s="4">
        <v>8367</v>
      </c>
      <c r="B8372" s="6" t="str">
        <f>"201511024953"</f>
        <v>201511024953</v>
      </c>
    </row>
    <row r="8373" spans="1:2">
      <c r="A8373" s="4">
        <v>8368</v>
      </c>
      <c r="B8373" s="6" t="str">
        <f>"201511024963"</f>
        <v>201511024963</v>
      </c>
    </row>
    <row r="8374" spans="1:2">
      <c r="A8374" s="4">
        <v>8369</v>
      </c>
      <c r="B8374" s="6" t="str">
        <f>"201511024978"</f>
        <v>201511024978</v>
      </c>
    </row>
    <row r="8375" spans="1:2">
      <c r="A8375" s="4">
        <v>8370</v>
      </c>
      <c r="B8375" s="6" t="str">
        <f>"201511025096"</f>
        <v>201511025096</v>
      </c>
    </row>
    <row r="8376" spans="1:2">
      <c r="A8376" s="4">
        <v>8371</v>
      </c>
      <c r="B8376" s="6" t="str">
        <f>"201511025110"</f>
        <v>201511025110</v>
      </c>
    </row>
    <row r="8377" spans="1:2">
      <c r="A8377" s="4">
        <v>8372</v>
      </c>
      <c r="B8377" s="6" t="str">
        <f>"201511025115"</f>
        <v>201511025115</v>
      </c>
    </row>
    <row r="8378" spans="1:2">
      <c r="A8378" s="4">
        <v>8373</v>
      </c>
      <c r="B8378" s="6" t="str">
        <f>"201511025175"</f>
        <v>201511025175</v>
      </c>
    </row>
    <row r="8379" spans="1:2">
      <c r="A8379" s="4">
        <v>8374</v>
      </c>
      <c r="B8379" s="6" t="str">
        <f>"201511025270"</f>
        <v>201511025270</v>
      </c>
    </row>
    <row r="8380" spans="1:2">
      <c r="A8380" s="4">
        <v>8375</v>
      </c>
      <c r="B8380" s="6" t="str">
        <f>"201511025271"</f>
        <v>201511025271</v>
      </c>
    </row>
    <row r="8381" spans="1:2">
      <c r="A8381" s="4">
        <v>8376</v>
      </c>
      <c r="B8381" s="6" t="str">
        <f>"201511025300"</f>
        <v>201511025300</v>
      </c>
    </row>
    <row r="8382" spans="1:2">
      <c r="A8382" s="4">
        <v>8377</v>
      </c>
      <c r="B8382" s="6" t="str">
        <f>"201511025303"</f>
        <v>201511025303</v>
      </c>
    </row>
    <row r="8383" spans="1:2">
      <c r="A8383" s="4">
        <v>8378</v>
      </c>
      <c r="B8383" s="6" t="str">
        <f>"201511025309"</f>
        <v>201511025309</v>
      </c>
    </row>
    <row r="8384" spans="1:2">
      <c r="A8384" s="4">
        <v>8379</v>
      </c>
      <c r="B8384" s="6" t="str">
        <f>"201511025312"</f>
        <v>201511025312</v>
      </c>
    </row>
    <row r="8385" spans="1:2">
      <c r="A8385" s="4">
        <v>8380</v>
      </c>
      <c r="B8385" s="6" t="str">
        <f>"201511025313"</f>
        <v>201511025313</v>
      </c>
    </row>
    <row r="8386" spans="1:2">
      <c r="A8386" s="4">
        <v>8381</v>
      </c>
      <c r="B8386" s="6" t="str">
        <f>"201511025332"</f>
        <v>201511025332</v>
      </c>
    </row>
    <row r="8387" spans="1:2">
      <c r="A8387" s="4">
        <v>8382</v>
      </c>
      <c r="B8387" s="6" t="str">
        <f>"201511025343"</f>
        <v>201511025343</v>
      </c>
    </row>
    <row r="8388" spans="1:2">
      <c r="A8388" s="4">
        <v>8383</v>
      </c>
      <c r="B8388" s="6" t="str">
        <f>"201511025361"</f>
        <v>201511025361</v>
      </c>
    </row>
    <row r="8389" spans="1:2">
      <c r="A8389" s="4">
        <v>8384</v>
      </c>
      <c r="B8389" s="6" t="str">
        <f>"201511025391"</f>
        <v>201511025391</v>
      </c>
    </row>
    <row r="8390" spans="1:2">
      <c r="A8390" s="4">
        <v>8385</v>
      </c>
      <c r="B8390" s="6" t="str">
        <f>"201511025429"</f>
        <v>201511025429</v>
      </c>
    </row>
    <row r="8391" spans="1:2">
      <c r="A8391" s="4">
        <v>8386</v>
      </c>
      <c r="B8391" s="6" t="str">
        <f>"201511025458"</f>
        <v>201511025458</v>
      </c>
    </row>
    <row r="8392" spans="1:2">
      <c r="A8392" s="4">
        <v>8387</v>
      </c>
      <c r="B8392" s="6" t="str">
        <f>"201511025495"</f>
        <v>201511025495</v>
      </c>
    </row>
    <row r="8393" spans="1:2">
      <c r="A8393" s="4">
        <v>8388</v>
      </c>
      <c r="B8393" s="6" t="str">
        <f>"201511025514"</f>
        <v>201511025514</v>
      </c>
    </row>
    <row r="8394" spans="1:2">
      <c r="A8394" s="4">
        <v>8389</v>
      </c>
      <c r="B8394" s="6" t="str">
        <f>"201511025524"</f>
        <v>201511025524</v>
      </c>
    </row>
    <row r="8395" spans="1:2">
      <c r="A8395" s="4">
        <v>8390</v>
      </c>
      <c r="B8395" s="6" t="str">
        <f>"201511025624"</f>
        <v>201511025624</v>
      </c>
    </row>
    <row r="8396" spans="1:2">
      <c r="A8396" s="4">
        <v>8391</v>
      </c>
      <c r="B8396" s="6" t="str">
        <f>"201511025659"</f>
        <v>201511025659</v>
      </c>
    </row>
    <row r="8397" spans="1:2">
      <c r="A8397" s="4">
        <v>8392</v>
      </c>
      <c r="B8397" s="6" t="str">
        <f>"201511025670"</f>
        <v>201511025670</v>
      </c>
    </row>
    <row r="8398" spans="1:2">
      <c r="A8398" s="4">
        <v>8393</v>
      </c>
      <c r="B8398" s="6" t="str">
        <f>"201511025709"</f>
        <v>201511025709</v>
      </c>
    </row>
    <row r="8399" spans="1:2">
      <c r="A8399" s="4">
        <v>8394</v>
      </c>
      <c r="B8399" s="6" t="str">
        <f>"201511025728"</f>
        <v>201511025728</v>
      </c>
    </row>
    <row r="8400" spans="1:2">
      <c r="A8400" s="4">
        <v>8395</v>
      </c>
      <c r="B8400" s="6" t="str">
        <f>"201511025777"</f>
        <v>201511025777</v>
      </c>
    </row>
    <row r="8401" spans="1:2">
      <c r="A8401" s="4">
        <v>8396</v>
      </c>
      <c r="B8401" s="6" t="str">
        <f>"201511025791"</f>
        <v>201511025791</v>
      </c>
    </row>
    <row r="8402" spans="1:2">
      <c r="A8402" s="4">
        <v>8397</v>
      </c>
      <c r="B8402" s="6" t="str">
        <f>"201511025824"</f>
        <v>201511025824</v>
      </c>
    </row>
    <row r="8403" spans="1:2">
      <c r="A8403" s="4">
        <v>8398</v>
      </c>
      <c r="B8403" s="6" t="str">
        <f>"201511025852"</f>
        <v>201511025852</v>
      </c>
    </row>
    <row r="8404" spans="1:2">
      <c r="A8404" s="4">
        <v>8399</v>
      </c>
      <c r="B8404" s="6" t="str">
        <f>"201511025855"</f>
        <v>201511025855</v>
      </c>
    </row>
    <row r="8405" spans="1:2">
      <c r="A8405" s="4">
        <v>8400</v>
      </c>
      <c r="B8405" s="6" t="str">
        <f>"201511025868"</f>
        <v>201511025868</v>
      </c>
    </row>
    <row r="8406" spans="1:2">
      <c r="A8406" s="4">
        <v>8401</v>
      </c>
      <c r="B8406" s="6" t="str">
        <f>"201511025872"</f>
        <v>201511025872</v>
      </c>
    </row>
    <row r="8407" spans="1:2">
      <c r="A8407" s="4">
        <v>8402</v>
      </c>
      <c r="B8407" s="6" t="str">
        <f>"201511025890"</f>
        <v>201511025890</v>
      </c>
    </row>
    <row r="8408" spans="1:2">
      <c r="A8408" s="4">
        <v>8403</v>
      </c>
      <c r="B8408" s="6" t="str">
        <f>"201511025898"</f>
        <v>201511025898</v>
      </c>
    </row>
    <row r="8409" spans="1:2">
      <c r="A8409" s="4">
        <v>8404</v>
      </c>
      <c r="B8409" s="6" t="str">
        <f>"201511025908"</f>
        <v>201511025908</v>
      </c>
    </row>
    <row r="8410" spans="1:2">
      <c r="A8410" s="4">
        <v>8405</v>
      </c>
      <c r="B8410" s="6" t="str">
        <f>"201511025910"</f>
        <v>201511025910</v>
      </c>
    </row>
    <row r="8411" spans="1:2">
      <c r="A8411" s="4">
        <v>8406</v>
      </c>
      <c r="B8411" s="6" t="str">
        <f>"201511025913"</f>
        <v>201511025913</v>
      </c>
    </row>
    <row r="8412" spans="1:2">
      <c r="A8412" s="4">
        <v>8407</v>
      </c>
      <c r="B8412" s="6" t="str">
        <f>"201511025931"</f>
        <v>201511025931</v>
      </c>
    </row>
    <row r="8413" spans="1:2">
      <c r="A8413" s="4">
        <v>8408</v>
      </c>
      <c r="B8413" s="6" t="str">
        <f>"201511025950"</f>
        <v>201511025950</v>
      </c>
    </row>
    <row r="8414" spans="1:2">
      <c r="A8414" s="4">
        <v>8409</v>
      </c>
      <c r="B8414" s="6" t="str">
        <f>"201511025960"</f>
        <v>201511025960</v>
      </c>
    </row>
    <row r="8415" spans="1:2">
      <c r="A8415" s="4">
        <v>8410</v>
      </c>
      <c r="B8415" s="6" t="str">
        <f>"201511025985"</f>
        <v>201511025985</v>
      </c>
    </row>
    <row r="8416" spans="1:2">
      <c r="A8416" s="4">
        <v>8411</v>
      </c>
      <c r="B8416" s="6" t="str">
        <f>"201511025993"</f>
        <v>201511025993</v>
      </c>
    </row>
    <row r="8417" spans="1:2">
      <c r="A8417" s="4">
        <v>8412</v>
      </c>
      <c r="B8417" s="6" t="str">
        <f>"201511026064"</f>
        <v>201511026064</v>
      </c>
    </row>
    <row r="8418" spans="1:2">
      <c r="A8418" s="4">
        <v>8413</v>
      </c>
      <c r="B8418" s="6" t="str">
        <f>"201511026081"</f>
        <v>201511026081</v>
      </c>
    </row>
    <row r="8419" spans="1:2">
      <c r="A8419" s="4">
        <v>8414</v>
      </c>
      <c r="B8419" s="6" t="str">
        <f>"201511026130"</f>
        <v>201511026130</v>
      </c>
    </row>
    <row r="8420" spans="1:2">
      <c r="A8420" s="4">
        <v>8415</v>
      </c>
      <c r="B8420" s="6" t="str">
        <f>"201511026187"</f>
        <v>201511026187</v>
      </c>
    </row>
    <row r="8421" spans="1:2">
      <c r="A8421" s="4">
        <v>8416</v>
      </c>
      <c r="B8421" s="6" t="str">
        <f>"201511026226"</f>
        <v>201511026226</v>
      </c>
    </row>
    <row r="8422" spans="1:2">
      <c r="A8422" s="4">
        <v>8417</v>
      </c>
      <c r="B8422" s="6" t="str">
        <f>"201511026246"</f>
        <v>201511026246</v>
      </c>
    </row>
    <row r="8423" spans="1:2">
      <c r="A8423" s="4">
        <v>8418</v>
      </c>
      <c r="B8423" s="6" t="str">
        <f>"201511026263"</f>
        <v>201511026263</v>
      </c>
    </row>
    <row r="8424" spans="1:2">
      <c r="A8424" s="4">
        <v>8419</v>
      </c>
      <c r="B8424" s="6" t="str">
        <f>"201511026374"</f>
        <v>201511026374</v>
      </c>
    </row>
    <row r="8425" spans="1:2">
      <c r="A8425" s="4">
        <v>8420</v>
      </c>
      <c r="B8425" s="6" t="str">
        <f>"201511026396"</f>
        <v>201511026396</v>
      </c>
    </row>
    <row r="8426" spans="1:2">
      <c r="A8426" s="4">
        <v>8421</v>
      </c>
      <c r="B8426" s="6" t="str">
        <f>"201511026417"</f>
        <v>201511026417</v>
      </c>
    </row>
    <row r="8427" spans="1:2">
      <c r="A8427" s="4">
        <v>8422</v>
      </c>
      <c r="B8427" s="6" t="str">
        <f>"201511026428"</f>
        <v>201511026428</v>
      </c>
    </row>
    <row r="8428" spans="1:2">
      <c r="A8428" s="4">
        <v>8423</v>
      </c>
      <c r="B8428" s="6" t="str">
        <f>"201511026458"</f>
        <v>201511026458</v>
      </c>
    </row>
    <row r="8429" spans="1:2">
      <c r="A8429" s="4">
        <v>8424</v>
      </c>
      <c r="B8429" s="6" t="str">
        <f>"201511026471"</f>
        <v>201511026471</v>
      </c>
    </row>
    <row r="8430" spans="1:2">
      <c r="A8430" s="4">
        <v>8425</v>
      </c>
      <c r="B8430" s="6" t="str">
        <f>"201511026472"</f>
        <v>201511026472</v>
      </c>
    </row>
    <row r="8431" spans="1:2">
      <c r="A8431" s="4">
        <v>8426</v>
      </c>
      <c r="B8431" s="6" t="str">
        <f>"201511026483"</f>
        <v>201511026483</v>
      </c>
    </row>
    <row r="8432" spans="1:2">
      <c r="A8432" s="4">
        <v>8427</v>
      </c>
      <c r="B8432" s="6" t="str">
        <f>"201511026504"</f>
        <v>201511026504</v>
      </c>
    </row>
    <row r="8433" spans="1:2">
      <c r="A8433" s="4">
        <v>8428</v>
      </c>
      <c r="B8433" s="6" t="str">
        <f>"201511026520"</f>
        <v>201511026520</v>
      </c>
    </row>
    <row r="8434" spans="1:2">
      <c r="A8434" s="4">
        <v>8429</v>
      </c>
      <c r="B8434" s="6" t="str">
        <f>"201511026532"</f>
        <v>201511026532</v>
      </c>
    </row>
    <row r="8435" spans="1:2">
      <c r="A8435" s="4">
        <v>8430</v>
      </c>
      <c r="B8435" s="6" t="str">
        <f>"201511026587"</f>
        <v>201511026587</v>
      </c>
    </row>
    <row r="8436" spans="1:2">
      <c r="A8436" s="4">
        <v>8431</v>
      </c>
      <c r="B8436" s="6" t="str">
        <f>"201511026604"</f>
        <v>201511026604</v>
      </c>
    </row>
    <row r="8437" spans="1:2">
      <c r="A8437" s="4">
        <v>8432</v>
      </c>
      <c r="B8437" s="6" t="str">
        <f>"201511026617"</f>
        <v>201511026617</v>
      </c>
    </row>
    <row r="8438" spans="1:2">
      <c r="A8438" s="4">
        <v>8433</v>
      </c>
      <c r="B8438" s="6" t="str">
        <f>"201511026625"</f>
        <v>201511026625</v>
      </c>
    </row>
    <row r="8439" spans="1:2">
      <c r="A8439" s="4">
        <v>8434</v>
      </c>
      <c r="B8439" s="6" t="str">
        <f>"201511026627"</f>
        <v>201511026627</v>
      </c>
    </row>
    <row r="8440" spans="1:2">
      <c r="A8440" s="4">
        <v>8435</v>
      </c>
      <c r="B8440" s="6" t="str">
        <f>"201511026637"</f>
        <v>201511026637</v>
      </c>
    </row>
    <row r="8441" spans="1:2">
      <c r="A8441" s="4">
        <v>8436</v>
      </c>
      <c r="B8441" s="6" t="str">
        <f>"201511026811"</f>
        <v>201511026811</v>
      </c>
    </row>
    <row r="8442" spans="1:2">
      <c r="A8442" s="4">
        <v>8437</v>
      </c>
      <c r="B8442" s="6" t="str">
        <f>"201511026827"</f>
        <v>201511026827</v>
      </c>
    </row>
    <row r="8443" spans="1:2">
      <c r="A8443" s="4">
        <v>8438</v>
      </c>
      <c r="B8443" s="6" t="str">
        <f>"201511026854"</f>
        <v>201511026854</v>
      </c>
    </row>
    <row r="8444" spans="1:2">
      <c r="A8444" s="4">
        <v>8439</v>
      </c>
      <c r="B8444" s="6" t="str">
        <f>"201511026860"</f>
        <v>201511026860</v>
      </c>
    </row>
    <row r="8445" spans="1:2">
      <c r="A8445" s="4">
        <v>8440</v>
      </c>
      <c r="B8445" s="6" t="str">
        <f>"201511026888"</f>
        <v>201511026888</v>
      </c>
    </row>
    <row r="8446" spans="1:2">
      <c r="A8446" s="4">
        <v>8441</v>
      </c>
      <c r="B8446" s="6" t="str">
        <f>"201511026893"</f>
        <v>201511026893</v>
      </c>
    </row>
    <row r="8447" spans="1:2">
      <c r="A8447" s="4">
        <v>8442</v>
      </c>
      <c r="B8447" s="6" t="str">
        <f>"201511026908"</f>
        <v>201511026908</v>
      </c>
    </row>
    <row r="8448" spans="1:2">
      <c r="A8448" s="4">
        <v>8443</v>
      </c>
      <c r="B8448" s="6" t="str">
        <f>"201511026926"</f>
        <v>201511026926</v>
      </c>
    </row>
    <row r="8449" spans="1:2">
      <c r="A8449" s="4">
        <v>8444</v>
      </c>
      <c r="B8449" s="6" t="str">
        <f>"201511026934"</f>
        <v>201511026934</v>
      </c>
    </row>
    <row r="8450" spans="1:2">
      <c r="A8450" s="4">
        <v>8445</v>
      </c>
      <c r="B8450" s="6" t="str">
        <f>"201511026943"</f>
        <v>201511026943</v>
      </c>
    </row>
    <row r="8451" spans="1:2">
      <c r="A8451" s="4">
        <v>8446</v>
      </c>
      <c r="B8451" s="6" t="str">
        <f>"201511026948"</f>
        <v>201511026948</v>
      </c>
    </row>
    <row r="8452" spans="1:2">
      <c r="A8452" s="4">
        <v>8447</v>
      </c>
      <c r="B8452" s="6" t="str">
        <f>"201511026955"</f>
        <v>201511026955</v>
      </c>
    </row>
    <row r="8453" spans="1:2">
      <c r="A8453" s="4">
        <v>8448</v>
      </c>
      <c r="B8453" s="6" t="str">
        <f>"201511026966"</f>
        <v>201511026966</v>
      </c>
    </row>
    <row r="8454" spans="1:2">
      <c r="A8454" s="4">
        <v>8449</v>
      </c>
      <c r="B8454" s="6" t="str">
        <f>"201511026974"</f>
        <v>201511026974</v>
      </c>
    </row>
    <row r="8455" spans="1:2">
      <c r="A8455" s="4">
        <v>8450</v>
      </c>
      <c r="B8455" s="6" t="str">
        <f>"201511027005"</f>
        <v>201511027005</v>
      </c>
    </row>
    <row r="8456" spans="1:2">
      <c r="A8456" s="4">
        <v>8451</v>
      </c>
      <c r="B8456" s="6" t="str">
        <f>"201511027040"</f>
        <v>201511027040</v>
      </c>
    </row>
    <row r="8457" spans="1:2">
      <c r="A8457" s="4">
        <v>8452</v>
      </c>
      <c r="B8457" s="6" t="str">
        <f>"201511027070"</f>
        <v>201511027070</v>
      </c>
    </row>
    <row r="8458" spans="1:2">
      <c r="A8458" s="4">
        <v>8453</v>
      </c>
      <c r="B8458" s="6" t="str">
        <f>"201511027136"</f>
        <v>201511027136</v>
      </c>
    </row>
    <row r="8459" spans="1:2">
      <c r="A8459" s="4">
        <v>8454</v>
      </c>
      <c r="B8459" s="6" t="str">
        <f>"201511027160"</f>
        <v>201511027160</v>
      </c>
    </row>
    <row r="8460" spans="1:2">
      <c r="A8460" s="4">
        <v>8455</v>
      </c>
      <c r="B8460" s="6" t="str">
        <f>"201511027184"</f>
        <v>201511027184</v>
      </c>
    </row>
    <row r="8461" spans="1:2">
      <c r="A8461" s="4">
        <v>8456</v>
      </c>
      <c r="B8461" s="6" t="str">
        <f>"201511027230"</f>
        <v>201511027230</v>
      </c>
    </row>
    <row r="8462" spans="1:2">
      <c r="A8462" s="4">
        <v>8457</v>
      </c>
      <c r="B8462" s="6" t="str">
        <f>"201511027238"</f>
        <v>201511027238</v>
      </c>
    </row>
    <row r="8463" spans="1:2">
      <c r="A8463" s="4">
        <v>8458</v>
      </c>
      <c r="B8463" s="6" t="str">
        <f>"201511027275"</f>
        <v>201511027275</v>
      </c>
    </row>
    <row r="8464" spans="1:2">
      <c r="A8464" s="4">
        <v>8459</v>
      </c>
      <c r="B8464" s="6" t="str">
        <f>"201511027288"</f>
        <v>201511027288</v>
      </c>
    </row>
    <row r="8465" spans="1:2">
      <c r="A8465" s="4">
        <v>8460</v>
      </c>
      <c r="B8465" s="6" t="str">
        <f>"201511027314"</f>
        <v>201511027314</v>
      </c>
    </row>
    <row r="8466" spans="1:2">
      <c r="A8466" s="4">
        <v>8461</v>
      </c>
      <c r="B8466" s="6" t="str">
        <f>"201511027361"</f>
        <v>201511027361</v>
      </c>
    </row>
    <row r="8467" spans="1:2">
      <c r="A8467" s="4">
        <v>8462</v>
      </c>
      <c r="B8467" s="6" t="str">
        <f>"201511027364"</f>
        <v>201511027364</v>
      </c>
    </row>
    <row r="8468" spans="1:2">
      <c r="A8468" s="4">
        <v>8463</v>
      </c>
      <c r="B8468" s="6" t="str">
        <f>"201511027390"</f>
        <v>201511027390</v>
      </c>
    </row>
    <row r="8469" spans="1:2">
      <c r="A8469" s="4">
        <v>8464</v>
      </c>
      <c r="B8469" s="6" t="str">
        <f>"201511027411"</f>
        <v>201511027411</v>
      </c>
    </row>
    <row r="8470" spans="1:2">
      <c r="A8470" s="4">
        <v>8465</v>
      </c>
      <c r="B8470" s="6" t="str">
        <f>"201511027461"</f>
        <v>201511027461</v>
      </c>
    </row>
    <row r="8471" spans="1:2">
      <c r="A8471" s="4">
        <v>8466</v>
      </c>
      <c r="B8471" s="6" t="str">
        <f>"201511027479"</f>
        <v>201511027479</v>
      </c>
    </row>
    <row r="8472" spans="1:2">
      <c r="A8472" s="4">
        <v>8467</v>
      </c>
      <c r="B8472" s="6" t="str">
        <f>"201511027480"</f>
        <v>201511027480</v>
      </c>
    </row>
    <row r="8473" spans="1:2">
      <c r="A8473" s="4">
        <v>8468</v>
      </c>
      <c r="B8473" s="6" t="str">
        <f>"201511027482"</f>
        <v>201511027482</v>
      </c>
    </row>
    <row r="8474" spans="1:2">
      <c r="A8474" s="4">
        <v>8469</v>
      </c>
      <c r="B8474" s="6" t="str">
        <f>"201511027514"</f>
        <v>201511027514</v>
      </c>
    </row>
    <row r="8475" spans="1:2">
      <c r="A8475" s="4">
        <v>8470</v>
      </c>
      <c r="B8475" s="6" t="str">
        <f>"201511027574"</f>
        <v>201511027574</v>
      </c>
    </row>
    <row r="8476" spans="1:2">
      <c r="A8476" s="4">
        <v>8471</v>
      </c>
      <c r="B8476" s="6" t="str">
        <f>"201511027692"</f>
        <v>201511027692</v>
      </c>
    </row>
    <row r="8477" spans="1:2">
      <c r="A8477" s="4">
        <v>8472</v>
      </c>
      <c r="B8477" s="6" t="str">
        <f>"201511027711"</f>
        <v>201511027711</v>
      </c>
    </row>
    <row r="8478" spans="1:2">
      <c r="A8478" s="4">
        <v>8473</v>
      </c>
      <c r="B8478" s="6" t="str">
        <f>"201511027716"</f>
        <v>201511027716</v>
      </c>
    </row>
    <row r="8479" spans="1:2">
      <c r="A8479" s="4">
        <v>8474</v>
      </c>
      <c r="B8479" s="6" t="str">
        <f>"201511027761"</f>
        <v>201511027761</v>
      </c>
    </row>
    <row r="8480" spans="1:2">
      <c r="A8480" s="4">
        <v>8475</v>
      </c>
      <c r="B8480" s="6" t="str">
        <f>"201511027762"</f>
        <v>201511027762</v>
      </c>
    </row>
    <row r="8481" spans="1:2">
      <c r="A8481" s="4">
        <v>8476</v>
      </c>
      <c r="B8481" s="6" t="str">
        <f>"201511027772"</f>
        <v>201511027772</v>
      </c>
    </row>
    <row r="8482" spans="1:2">
      <c r="A8482" s="4">
        <v>8477</v>
      </c>
      <c r="B8482" s="6" t="str">
        <f>"201511027792"</f>
        <v>201511027792</v>
      </c>
    </row>
    <row r="8483" spans="1:2">
      <c r="A8483" s="4">
        <v>8478</v>
      </c>
      <c r="B8483" s="6" t="str">
        <f>"201511027803"</f>
        <v>201511027803</v>
      </c>
    </row>
    <row r="8484" spans="1:2">
      <c r="A8484" s="4">
        <v>8479</v>
      </c>
      <c r="B8484" s="6" t="str">
        <f>"201511027817"</f>
        <v>201511027817</v>
      </c>
    </row>
    <row r="8485" spans="1:2">
      <c r="A8485" s="4">
        <v>8480</v>
      </c>
      <c r="B8485" s="6" t="str">
        <f>"201511027862"</f>
        <v>201511027862</v>
      </c>
    </row>
    <row r="8486" spans="1:2">
      <c r="A8486" s="4">
        <v>8481</v>
      </c>
      <c r="B8486" s="6" t="str">
        <f>"201511027871"</f>
        <v>201511027871</v>
      </c>
    </row>
    <row r="8487" spans="1:2">
      <c r="A8487" s="4">
        <v>8482</v>
      </c>
      <c r="B8487" s="6" t="str">
        <f>"201511027965"</f>
        <v>201511027965</v>
      </c>
    </row>
    <row r="8488" spans="1:2">
      <c r="A8488" s="4">
        <v>8483</v>
      </c>
      <c r="B8488" s="6" t="str">
        <f>"201511027968"</f>
        <v>201511027968</v>
      </c>
    </row>
    <row r="8489" spans="1:2">
      <c r="A8489" s="4">
        <v>8484</v>
      </c>
      <c r="B8489" s="6" t="str">
        <f>"201511027986"</f>
        <v>201511027986</v>
      </c>
    </row>
    <row r="8490" spans="1:2">
      <c r="A8490" s="4">
        <v>8485</v>
      </c>
      <c r="B8490" s="6" t="str">
        <f>"201511028057"</f>
        <v>201511028057</v>
      </c>
    </row>
    <row r="8491" spans="1:2">
      <c r="A8491" s="4">
        <v>8486</v>
      </c>
      <c r="B8491" s="6" t="str">
        <f>"201511028069"</f>
        <v>201511028069</v>
      </c>
    </row>
    <row r="8492" spans="1:2">
      <c r="A8492" s="4">
        <v>8487</v>
      </c>
      <c r="B8492" s="6" t="str">
        <f>"201511028104"</f>
        <v>201511028104</v>
      </c>
    </row>
    <row r="8493" spans="1:2">
      <c r="A8493" s="4">
        <v>8488</v>
      </c>
      <c r="B8493" s="6" t="str">
        <f>"201511028141"</f>
        <v>201511028141</v>
      </c>
    </row>
    <row r="8494" spans="1:2">
      <c r="A8494" s="4">
        <v>8489</v>
      </c>
      <c r="B8494" s="6" t="str">
        <f>"201511028199"</f>
        <v>201511028199</v>
      </c>
    </row>
    <row r="8495" spans="1:2">
      <c r="A8495" s="4">
        <v>8490</v>
      </c>
      <c r="B8495" s="6" t="str">
        <f>"201511028203"</f>
        <v>201511028203</v>
      </c>
    </row>
    <row r="8496" spans="1:2">
      <c r="A8496" s="4">
        <v>8491</v>
      </c>
      <c r="B8496" s="6" t="str">
        <f>"201511028213"</f>
        <v>201511028213</v>
      </c>
    </row>
    <row r="8497" spans="1:2">
      <c r="A8497" s="4">
        <v>8492</v>
      </c>
      <c r="B8497" s="6" t="str">
        <f>"201511028218"</f>
        <v>201511028218</v>
      </c>
    </row>
    <row r="8498" spans="1:2">
      <c r="A8498" s="4">
        <v>8493</v>
      </c>
      <c r="B8498" s="6" t="str">
        <f>"201511028249"</f>
        <v>201511028249</v>
      </c>
    </row>
    <row r="8499" spans="1:2">
      <c r="A8499" s="4">
        <v>8494</v>
      </c>
      <c r="B8499" s="6" t="str">
        <f>"201511028260"</f>
        <v>201511028260</v>
      </c>
    </row>
    <row r="8500" spans="1:2">
      <c r="A8500" s="4">
        <v>8495</v>
      </c>
      <c r="B8500" s="6" t="str">
        <f>"201511028281"</f>
        <v>201511028281</v>
      </c>
    </row>
    <row r="8501" spans="1:2">
      <c r="A8501" s="4">
        <v>8496</v>
      </c>
      <c r="B8501" s="6" t="str">
        <f>"201511028296"</f>
        <v>201511028296</v>
      </c>
    </row>
    <row r="8502" spans="1:2">
      <c r="A8502" s="4">
        <v>8497</v>
      </c>
      <c r="B8502" s="6" t="str">
        <f>"201511028304"</f>
        <v>201511028304</v>
      </c>
    </row>
    <row r="8503" spans="1:2">
      <c r="A8503" s="4">
        <v>8498</v>
      </c>
      <c r="B8503" s="6" t="str">
        <f>"201511028327"</f>
        <v>201511028327</v>
      </c>
    </row>
    <row r="8504" spans="1:2">
      <c r="A8504" s="4">
        <v>8499</v>
      </c>
      <c r="B8504" s="6" t="str">
        <f>"201511028333"</f>
        <v>201511028333</v>
      </c>
    </row>
    <row r="8505" spans="1:2">
      <c r="A8505" s="4">
        <v>8500</v>
      </c>
      <c r="B8505" s="6" t="str">
        <f>"201511028357"</f>
        <v>201511028357</v>
      </c>
    </row>
    <row r="8506" spans="1:2">
      <c r="A8506" s="4">
        <v>8501</v>
      </c>
      <c r="B8506" s="6" t="str">
        <f>"201511028364"</f>
        <v>201511028364</v>
      </c>
    </row>
    <row r="8507" spans="1:2">
      <c r="A8507" s="4">
        <v>8502</v>
      </c>
      <c r="B8507" s="6" t="str">
        <f>"201511028377"</f>
        <v>201511028377</v>
      </c>
    </row>
    <row r="8508" spans="1:2">
      <c r="A8508" s="4">
        <v>8503</v>
      </c>
      <c r="B8508" s="6" t="str">
        <f>"201511028396"</f>
        <v>201511028396</v>
      </c>
    </row>
    <row r="8509" spans="1:2">
      <c r="A8509" s="4">
        <v>8504</v>
      </c>
      <c r="B8509" s="6" t="str">
        <f>"201511028407"</f>
        <v>201511028407</v>
      </c>
    </row>
    <row r="8510" spans="1:2">
      <c r="A8510" s="4">
        <v>8505</v>
      </c>
      <c r="B8510" s="6" t="str">
        <f>"201511028426"</f>
        <v>201511028426</v>
      </c>
    </row>
    <row r="8511" spans="1:2">
      <c r="A8511" s="4">
        <v>8506</v>
      </c>
      <c r="B8511" s="6" t="str">
        <f>"201511028444"</f>
        <v>201511028444</v>
      </c>
    </row>
    <row r="8512" spans="1:2">
      <c r="A8512" s="4">
        <v>8507</v>
      </c>
      <c r="B8512" s="6" t="str">
        <f>"201511028450"</f>
        <v>201511028450</v>
      </c>
    </row>
    <row r="8513" spans="1:2">
      <c r="A8513" s="4">
        <v>8508</v>
      </c>
      <c r="B8513" s="6" t="str">
        <f>"201511028451"</f>
        <v>201511028451</v>
      </c>
    </row>
    <row r="8514" spans="1:2">
      <c r="A8514" s="4">
        <v>8509</v>
      </c>
      <c r="B8514" s="6" t="str">
        <f>"201511028487"</f>
        <v>201511028487</v>
      </c>
    </row>
    <row r="8515" spans="1:2">
      <c r="A8515" s="4">
        <v>8510</v>
      </c>
      <c r="B8515" s="6" t="str">
        <f>"201511028501"</f>
        <v>201511028501</v>
      </c>
    </row>
    <row r="8516" spans="1:2">
      <c r="A8516" s="4">
        <v>8511</v>
      </c>
      <c r="B8516" s="6" t="str">
        <f>"201511028565"</f>
        <v>201511028565</v>
      </c>
    </row>
    <row r="8517" spans="1:2">
      <c r="A8517" s="4">
        <v>8512</v>
      </c>
      <c r="B8517" s="6" t="str">
        <f>"201511028595"</f>
        <v>201511028595</v>
      </c>
    </row>
    <row r="8518" spans="1:2">
      <c r="A8518" s="4">
        <v>8513</v>
      </c>
      <c r="B8518" s="6" t="str">
        <f>"201511028620"</f>
        <v>201511028620</v>
      </c>
    </row>
    <row r="8519" spans="1:2">
      <c r="A8519" s="4">
        <v>8514</v>
      </c>
      <c r="B8519" s="6" t="str">
        <f>"201511028627"</f>
        <v>201511028627</v>
      </c>
    </row>
    <row r="8520" spans="1:2">
      <c r="A8520" s="4">
        <v>8515</v>
      </c>
      <c r="B8520" s="6" t="str">
        <f>"201511028650"</f>
        <v>201511028650</v>
      </c>
    </row>
    <row r="8521" spans="1:2">
      <c r="A8521" s="4">
        <v>8516</v>
      </c>
      <c r="B8521" s="6" t="str">
        <f>"201511028651"</f>
        <v>201511028651</v>
      </c>
    </row>
    <row r="8522" spans="1:2">
      <c r="A8522" s="4">
        <v>8517</v>
      </c>
      <c r="B8522" s="6" t="str">
        <f>"201511028669"</f>
        <v>201511028669</v>
      </c>
    </row>
    <row r="8523" spans="1:2">
      <c r="A8523" s="4">
        <v>8518</v>
      </c>
      <c r="B8523" s="6" t="str">
        <f>"201511028679"</f>
        <v>201511028679</v>
      </c>
    </row>
    <row r="8524" spans="1:2">
      <c r="A8524" s="4">
        <v>8519</v>
      </c>
      <c r="B8524" s="6" t="str">
        <f>"201511028693"</f>
        <v>201511028693</v>
      </c>
    </row>
    <row r="8525" spans="1:2">
      <c r="A8525" s="4">
        <v>8520</v>
      </c>
      <c r="B8525" s="6" t="str">
        <f>"201511028698"</f>
        <v>201511028698</v>
      </c>
    </row>
    <row r="8526" spans="1:2">
      <c r="A8526" s="4">
        <v>8521</v>
      </c>
      <c r="B8526" s="6" t="str">
        <f>"201511028760"</f>
        <v>201511028760</v>
      </c>
    </row>
    <row r="8527" spans="1:2">
      <c r="A8527" s="4">
        <v>8522</v>
      </c>
      <c r="B8527" s="6" t="str">
        <f>"201511028762"</f>
        <v>201511028762</v>
      </c>
    </row>
    <row r="8528" spans="1:2">
      <c r="A8528" s="4">
        <v>8523</v>
      </c>
      <c r="B8528" s="6" t="str">
        <f>"201511028799"</f>
        <v>201511028799</v>
      </c>
    </row>
    <row r="8529" spans="1:2">
      <c r="A8529" s="4">
        <v>8524</v>
      </c>
      <c r="B8529" s="6" t="str">
        <f>"201511028829"</f>
        <v>201511028829</v>
      </c>
    </row>
    <row r="8530" spans="1:2">
      <c r="A8530" s="4">
        <v>8525</v>
      </c>
      <c r="B8530" s="6" t="str">
        <f>"201511028837"</f>
        <v>201511028837</v>
      </c>
    </row>
    <row r="8531" spans="1:2">
      <c r="A8531" s="4">
        <v>8526</v>
      </c>
      <c r="B8531" s="6" t="str">
        <f>"201511028884"</f>
        <v>201511028884</v>
      </c>
    </row>
    <row r="8532" spans="1:2">
      <c r="A8532" s="4">
        <v>8527</v>
      </c>
      <c r="B8532" s="6" t="str">
        <f>"201511028912"</f>
        <v>201511028912</v>
      </c>
    </row>
    <row r="8533" spans="1:2">
      <c r="A8533" s="4">
        <v>8528</v>
      </c>
      <c r="B8533" s="6" t="str">
        <f>"201511028946"</f>
        <v>201511028946</v>
      </c>
    </row>
    <row r="8534" spans="1:2">
      <c r="A8534" s="4">
        <v>8529</v>
      </c>
      <c r="B8534" s="6" t="str">
        <f>"201511028956"</f>
        <v>201511028956</v>
      </c>
    </row>
    <row r="8535" spans="1:2">
      <c r="A8535" s="4">
        <v>8530</v>
      </c>
      <c r="B8535" s="6" t="str">
        <f>"201511028971"</f>
        <v>201511028971</v>
      </c>
    </row>
    <row r="8536" spans="1:2">
      <c r="A8536" s="4">
        <v>8531</v>
      </c>
      <c r="B8536" s="6" t="str">
        <f>"201511028979"</f>
        <v>201511028979</v>
      </c>
    </row>
    <row r="8537" spans="1:2">
      <c r="A8537" s="4">
        <v>8532</v>
      </c>
      <c r="B8537" s="6" t="str">
        <f>"201511028998"</f>
        <v>201511028998</v>
      </c>
    </row>
    <row r="8538" spans="1:2">
      <c r="A8538" s="4">
        <v>8533</v>
      </c>
      <c r="B8538" s="6" t="str">
        <f>"201511029038"</f>
        <v>201511029038</v>
      </c>
    </row>
    <row r="8539" spans="1:2">
      <c r="A8539" s="4">
        <v>8534</v>
      </c>
      <c r="B8539" s="6" t="str">
        <f>"201511029071"</f>
        <v>201511029071</v>
      </c>
    </row>
    <row r="8540" spans="1:2">
      <c r="A8540" s="4">
        <v>8535</v>
      </c>
      <c r="B8540" s="6" t="str">
        <f>"201511029088"</f>
        <v>201511029088</v>
      </c>
    </row>
    <row r="8541" spans="1:2">
      <c r="A8541" s="4">
        <v>8536</v>
      </c>
      <c r="B8541" s="6" t="str">
        <f>"201511029107"</f>
        <v>201511029107</v>
      </c>
    </row>
    <row r="8542" spans="1:2">
      <c r="A8542" s="4">
        <v>8537</v>
      </c>
      <c r="B8542" s="6" t="str">
        <f>"201511029109"</f>
        <v>201511029109</v>
      </c>
    </row>
    <row r="8543" spans="1:2">
      <c r="A8543" s="4">
        <v>8538</v>
      </c>
      <c r="B8543" s="6" t="str">
        <f>"201511029119"</f>
        <v>201511029119</v>
      </c>
    </row>
    <row r="8544" spans="1:2">
      <c r="A8544" s="4">
        <v>8539</v>
      </c>
      <c r="B8544" s="6" t="str">
        <f>"201511029174"</f>
        <v>201511029174</v>
      </c>
    </row>
    <row r="8545" spans="1:2">
      <c r="A8545" s="4">
        <v>8540</v>
      </c>
      <c r="B8545" s="6" t="str">
        <f>"201511029182"</f>
        <v>201511029182</v>
      </c>
    </row>
    <row r="8546" spans="1:2">
      <c r="A8546" s="4">
        <v>8541</v>
      </c>
      <c r="B8546" s="6" t="str">
        <f>"201511029183"</f>
        <v>201511029183</v>
      </c>
    </row>
    <row r="8547" spans="1:2">
      <c r="A8547" s="4">
        <v>8542</v>
      </c>
      <c r="B8547" s="6" t="str">
        <f>"201511029219"</f>
        <v>201511029219</v>
      </c>
    </row>
    <row r="8548" spans="1:2">
      <c r="A8548" s="4">
        <v>8543</v>
      </c>
      <c r="B8548" s="6" t="str">
        <f>"201511029228"</f>
        <v>201511029228</v>
      </c>
    </row>
    <row r="8549" spans="1:2">
      <c r="A8549" s="4">
        <v>8544</v>
      </c>
      <c r="B8549" s="6" t="str">
        <f>"201511029237"</f>
        <v>201511029237</v>
      </c>
    </row>
    <row r="8550" spans="1:2">
      <c r="A8550" s="4">
        <v>8545</v>
      </c>
      <c r="B8550" s="6" t="str">
        <f>"201511029273"</f>
        <v>201511029273</v>
      </c>
    </row>
    <row r="8551" spans="1:2">
      <c r="A8551" s="4">
        <v>8546</v>
      </c>
      <c r="B8551" s="6" t="str">
        <f>"201511029293"</f>
        <v>201511029293</v>
      </c>
    </row>
    <row r="8552" spans="1:2">
      <c r="A8552" s="4">
        <v>8547</v>
      </c>
      <c r="B8552" s="6" t="str">
        <f>"201511029308"</f>
        <v>201511029308</v>
      </c>
    </row>
    <row r="8553" spans="1:2">
      <c r="A8553" s="4">
        <v>8548</v>
      </c>
      <c r="B8553" s="6" t="str">
        <f>"201511029332"</f>
        <v>201511029332</v>
      </c>
    </row>
    <row r="8554" spans="1:2">
      <c r="A8554" s="4">
        <v>8549</v>
      </c>
      <c r="B8554" s="6" t="str">
        <f>"201511029377"</f>
        <v>201511029377</v>
      </c>
    </row>
    <row r="8555" spans="1:2">
      <c r="A8555" s="4">
        <v>8550</v>
      </c>
      <c r="B8555" s="6" t="str">
        <f>"201511029405"</f>
        <v>201511029405</v>
      </c>
    </row>
    <row r="8556" spans="1:2">
      <c r="A8556" s="4">
        <v>8551</v>
      </c>
      <c r="B8556" s="6" t="str">
        <f>"201511029462"</f>
        <v>201511029462</v>
      </c>
    </row>
    <row r="8557" spans="1:2">
      <c r="A8557" s="4">
        <v>8552</v>
      </c>
      <c r="B8557" s="6" t="str">
        <f>"201511029476"</f>
        <v>201511029476</v>
      </c>
    </row>
    <row r="8558" spans="1:2">
      <c r="A8558" s="4">
        <v>8553</v>
      </c>
      <c r="B8558" s="6" t="str">
        <f>"201511029500"</f>
        <v>201511029500</v>
      </c>
    </row>
    <row r="8559" spans="1:2">
      <c r="A8559" s="4">
        <v>8554</v>
      </c>
      <c r="B8559" s="6" t="str">
        <f>"201511029507"</f>
        <v>201511029507</v>
      </c>
    </row>
    <row r="8560" spans="1:2">
      <c r="A8560" s="4">
        <v>8555</v>
      </c>
      <c r="B8560" s="6" t="str">
        <f>"201511029509"</f>
        <v>201511029509</v>
      </c>
    </row>
    <row r="8561" spans="1:2">
      <c r="A8561" s="4">
        <v>8556</v>
      </c>
      <c r="B8561" s="6" t="str">
        <f>"201511029520"</f>
        <v>201511029520</v>
      </c>
    </row>
    <row r="8562" spans="1:2">
      <c r="A8562" s="4">
        <v>8557</v>
      </c>
      <c r="B8562" s="6" t="str">
        <f>"201511029530"</f>
        <v>201511029530</v>
      </c>
    </row>
    <row r="8563" spans="1:2">
      <c r="A8563" s="4">
        <v>8558</v>
      </c>
      <c r="B8563" s="6" t="str">
        <f>"201511029533"</f>
        <v>201511029533</v>
      </c>
    </row>
    <row r="8564" spans="1:2">
      <c r="A8564" s="4">
        <v>8559</v>
      </c>
      <c r="B8564" s="6" t="str">
        <f>"201511029535"</f>
        <v>201511029535</v>
      </c>
    </row>
    <row r="8565" spans="1:2">
      <c r="A8565" s="4">
        <v>8560</v>
      </c>
      <c r="B8565" s="6" t="str">
        <f>"201511029560"</f>
        <v>201511029560</v>
      </c>
    </row>
    <row r="8566" spans="1:2">
      <c r="A8566" s="4">
        <v>8561</v>
      </c>
      <c r="B8566" s="6" t="str">
        <f>"201511029571"</f>
        <v>201511029571</v>
      </c>
    </row>
    <row r="8567" spans="1:2">
      <c r="A8567" s="4">
        <v>8562</v>
      </c>
      <c r="B8567" s="6" t="str">
        <f>"201511029586"</f>
        <v>201511029586</v>
      </c>
    </row>
    <row r="8568" spans="1:2">
      <c r="A8568" s="4">
        <v>8563</v>
      </c>
      <c r="B8568" s="6" t="str">
        <f>"201511029746"</f>
        <v>201511029746</v>
      </c>
    </row>
    <row r="8569" spans="1:2">
      <c r="A8569" s="4">
        <v>8564</v>
      </c>
      <c r="B8569" s="6" t="str">
        <f>"201511029781"</f>
        <v>201511029781</v>
      </c>
    </row>
    <row r="8570" spans="1:2">
      <c r="A8570" s="4">
        <v>8565</v>
      </c>
      <c r="B8570" s="6" t="str">
        <f>"201511029783"</f>
        <v>201511029783</v>
      </c>
    </row>
    <row r="8571" spans="1:2">
      <c r="A8571" s="4">
        <v>8566</v>
      </c>
      <c r="B8571" s="6" t="str">
        <f>"201511029785"</f>
        <v>201511029785</v>
      </c>
    </row>
    <row r="8572" spans="1:2">
      <c r="A8572" s="4">
        <v>8567</v>
      </c>
      <c r="B8572" s="6" t="str">
        <f>"201511029825"</f>
        <v>201511029825</v>
      </c>
    </row>
    <row r="8573" spans="1:2">
      <c r="A8573" s="4">
        <v>8568</v>
      </c>
      <c r="B8573" s="6" t="str">
        <f>"201511029873"</f>
        <v>201511029873</v>
      </c>
    </row>
    <row r="8574" spans="1:2">
      <c r="A8574" s="4">
        <v>8569</v>
      </c>
      <c r="B8574" s="6" t="str">
        <f>"201511029903"</f>
        <v>201511029903</v>
      </c>
    </row>
    <row r="8575" spans="1:2">
      <c r="A8575" s="4">
        <v>8570</v>
      </c>
      <c r="B8575" s="6" t="str">
        <f>"201511029925"</f>
        <v>201511029925</v>
      </c>
    </row>
    <row r="8576" spans="1:2">
      <c r="A8576" s="4">
        <v>8571</v>
      </c>
      <c r="B8576" s="6" t="str">
        <f>"201511029927"</f>
        <v>201511029927</v>
      </c>
    </row>
    <row r="8577" spans="1:2">
      <c r="A8577" s="4">
        <v>8572</v>
      </c>
      <c r="B8577" s="6" t="str">
        <f>"201511029928"</f>
        <v>201511029928</v>
      </c>
    </row>
    <row r="8578" spans="1:2">
      <c r="A8578" s="4">
        <v>8573</v>
      </c>
      <c r="B8578" s="6" t="str">
        <f>"201511029931"</f>
        <v>201511029931</v>
      </c>
    </row>
    <row r="8579" spans="1:2">
      <c r="A8579" s="4">
        <v>8574</v>
      </c>
      <c r="B8579" s="6" t="str">
        <f>"201511029938"</f>
        <v>201511029938</v>
      </c>
    </row>
    <row r="8580" spans="1:2">
      <c r="A8580" s="4">
        <v>8575</v>
      </c>
      <c r="B8580" s="6" t="str">
        <f>"201511029958"</f>
        <v>201511029958</v>
      </c>
    </row>
    <row r="8581" spans="1:2">
      <c r="A8581" s="4">
        <v>8576</v>
      </c>
      <c r="B8581" s="6" t="str">
        <f>"201511029966"</f>
        <v>201511029966</v>
      </c>
    </row>
    <row r="8582" spans="1:2">
      <c r="A8582" s="4">
        <v>8577</v>
      </c>
      <c r="B8582" s="6" t="str">
        <f>"201511029971"</f>
        <v>201511029971</v>
      </c>
    </row>
    <row r="8583" spans="1:2">
      <c r="A8583" s="4">
        <v>8578</v>
      </c>
      <c r="B8583" s="6" t="str">
        <f>"201511029977"</f>
        <v>201511029977</v>
      </c>
    </row>
    <row r="8584" spans="1:2">
      <c r="A8584" s="4">
        <v>8579</v>
      </c>
      <c r="B8584" s="6" t="str">
        <f>"201511030031"</f>
        <v>201511030031</v>
      </c>
    </row>
    <row r="8585" spans="1:2">
      <c r="A8585" s="4">
        <v>8580</v>
      </c>
      <c r="B8585" s="6" t="str">
        <f>"201511030057"</f>
        <v>201511030057</v>
      </c>
    </row>
    <row r="8586" spans="1:2">
      <c r="A8586" s="4">
        <v>8581</v>
      </c>
      <c r="B8586" s="6" t="str">
        <f>"201511030072"</f>
        <v>201511030072</v>
      </c>
    </row>
    <row r="8587" spans="1:2">
      <c r="A8587" s="4">
        <v>8582</v>
      </c>
      <c r="B8587" s="6" t="str">
        <f>"201511030129"</f>
        <v>201511030129</v>
      </c>
    </row>
    <row r="8588" spans="1:2">
      <c r="A8588" s="4">
        <v>8583</v>
      </c>
      <c r="B8588" s="6" t="str">
        <f>"201511030142"</f>
        <v>201511030142</v>
      </c>
    </row>
    <row r="8589" spans="1:2">
      <c r="A8589" s="4">
        <v>8584</v>
      </c>
      <c r="B8589" s="6" t="str">
        <f>"201511030155"</f>
        <v>201511030155</v>
      </c>
    </row>
    <row r="8590" spans="1:2">
      <c r="A8590" s="4">
        <v>8585</v>
      </c>
      <c r="B8590" s="6" t="str">
        <f>"201511030169"</f>
        <v>201511030169</v>
      </c>
    </row>
    <row r="8591" spans="1:2">
      <c r="A8591" s="4">
        <v>8586</v>
      </c>
      <c r="B8591" s="6" t="str">
        <f>"201511030188"</f>
        <v>201511030188</v>
      </c>
    </row>
    <row r="8592" spans="1:2">
      <c r="A8592" s="4">
        <v>8587</v>
      </c>
      <c r="B8592" s="6" t="str">
        <f>"201511030196"</f>
        <v>201511030196</v>
      </c>
    </row>
    <row r="8593" spans="1:2">
      <c r="A8593" s="4">
        <v>8588</v>
      </c>
      <c r="B8593" s="6" t="str">
        <f>"201511030230"</f>
        <v>201511030230</v>
      </c>
    </row>
    <row r="8594" spans="1:2">
      <c r="A8594" s="4">
        <v>8589</v>
      </c>
      <c r="B8594" s="6" t="str">
        <f>"201511030285"</f>
        <v>201511030285</v>
      </c>
    </row>
    <row r="8595" spans="1:2">
      <c r="A8595" s="4">
        <v>8590</v>
      </c>
      <c r="B8595" s="6" t="str">
        <f>"201511030342"</f>
        <v>201511030342</v>
      </c>
    </row>
    <row r="8596" spans="1:2">
      <c r="A8596" s="4">
        <v>8591</v>
      </c>
      <c r="B8596" s="6" t="str">
        <f>"201511030355"</f>
        <v>201511030355</v>
      </c>
    </row>
    <row r="8597" spans="1:2">
      <c r="A8597" s="4">
        <v>8592</v>
      </c>
      <c r="B8597" s="6" t="str">
        <f>"201511030379"</f>
        <v>201511030379</v>
      </c>
    </row>
    <row r="8598" spans="1:2">
      <c r="A8598" s="4">
        <v>8593</v>
      </c>
      <c r="B8598" s="6" t="str">
        <f>"201511030415"</f>
        <v>201511030415</v>
      </c>
    </row>
    <row r="8599" spans="1:2">
      <c r="A8599" s="4">
        <v>8594</v>
      </c>
      <c r="B8599" s="6" t="str">
        <f>"201511030500"</f>
        <v>201511030500</v>
      </c>
    </row>
    <row r="8600" spans="1:2">
      <c r="A8600" s="4">
        <v>8595</v>
      </c>
      <c r="B8600" s="6" t="str">
        <f>"201511030549"</f>
        <v>201511030549</v>
      </c>
    </row>
    <row r="8601" spans="1:2">
      <c r="A8601" s="4">
        <v>8596</v>
      </c>
      <c r="B8601" s="6" t="str">
        <f>"201511030561"</f>
        <v>201511030561</v>
      </c>
    </row>
    <row r="8602" spans="1:2">
      <c r="A8602" s="4">
        <v>8597</v>
      </c>
      <c r="B8602" s="6" t="str">
        <f>"201511030609"</f>
        <v>201511030609</v>
      </c>
    </row>
    <row r="8603" spans="1:2">
      <c r="A8603" s="4">
        <v>8598</v>
      </c>
      <c r="B8603" s="6" t="str">
        <f>"201511030612"</f>
        <v>201511030612</v>
      </c>
    </row>
    <row r="8604" spans="1:2">
      <c r="A8604" s="4">
        <v>8599</v>
      </c>
      <c r="B8604" s="6" t="str">
        <f>"201511030643"</f>
        <v>201511030643</v>
      </c>
    </row>
    <row r="8605" spans="1:2">
      <c r="A8605" s="4">
        <v>8600</v>
      </c>
      <c r="B8605" s="6" t="str">
        <f>"201511030653"</f>
        <v>201511030653</v>
      </c>
    </row>
    <row r="8606" spans="1:2">
      <c r="A8606" s="4">
        <v>8601</v>
      </c>
      <c r="B8606" s="6" t="str">
        <f>"201511030672"</f>
        <v>201511030672</v>
      </c>
    </row>
    <row r="8607" spans="1:2">
      <c r="A8607" s="4">
        <v>8602</v>
      </c>
      <c r="B8607" s="6" t="str">
        <f>"201511030727"</f>
        <v>201511030727</v>
      </c>
    </row>
    <row r="8608" spans="1:2">
      <c r="A8608" s="4">
        <v>8603</v>
      </c>
      <c r="B8608" s="6" t="str">
        <f>"201511030742"</f>
        <v>201511030742</v>
      </c>
    </row>
    <row r="8609" spans="1:2">
      <c r="A8609" s="4">
        <v>8604</v>
      </c>
      <c r="B8609" s="6" t="str">
        <f>"201511030764"</f>
        <v>201511030764</v>
      </c>
    </row>
    <row r="8610" spans="1:2">
      <c r="A8610" s="4">
        <v>8605</v>
      </c>
      <c r="B8610" s="6" t="str">
        <f>"201511030785"</f>
        <v>201511030785</v>
      </c>
    </row>
    <row r="8611" spans="1:2">
      <c r="A8611" s="4">
        <v>8606</v>
      </c>
      <c r="B8611" s="6" t="str">
        <f>"201511030787"</f>
        <v>201511030787</v>
      </c>
    </row>
    <row r="8612" spans="1:2">
      <c r="A8612" s="4">
        <v>8607</v>
      </c>
      <c r="B8612" s="6" t="str">
        <f>"201511030801"</f>
        <v>201511030801</v>
      </c>
    </row>
    <row r="8613" spans="1:2">
      <c r="A8613" s="4">
        <v>8608</v>
      </c>
      <c r="B8613" s="6" t="str">
        <f>"201511030812"</f>
        <v>201511030812</v>
      </c>
    </row>
    <row r="8614" spans="1:2">
      <c r="A8614" s="4">
        <v>8609</v>
      </c>
      <c r="B8614" s="6" t="str">
        <f>"201511030863"</f>
        <v>201511030863</v>
      </c>
    </row>
    <row r="8615" spans="1:2">
      <c r="A8615" s="4">
        <v>8610</v>
      </c>
      <c r="B8615" s="6" t="str">
        <f>"201511030870"</f>
        <v>201511030870</v>
      </c>
    </row>
    <row r="8616" spans="1:2">
      <c r="A8616" s="4">
        <v>8611</v>
      </c>
      <c r="B8616" s="6" t="str">
        <f>"201511030877"</f>
        <v>201511030877</v>
      </c>
    </row>
    <row r="8617" spans="1:2">
      <c r="A8617" s="4">
        <v>8612</v>
      </c>
      <c r="B8617" s="6" t="str">
        <f>"201511030915"</f>
        <v>201511030915</v>
      </c>
    </row>
    <row r="8618" spans="1:2">
      <c r="A8618" s="4">
        <v>8613</v>
      </c>
      <c r="B8618" s="6" t="str">
        <f>"201511030943"</f>
        <v>201511030943</v>
      </c>
    </row>
    <row r="8619" spans="1:2">
      <c r="A8619" s="4">
        <v>8614</v>
      </c>
      <c r="B8619" s="6" t="str">
        <f>"201511030954"</f>
        <v>201511030954</v>
      </c>
    </row>
    <row r="8620" spans="1:2">
      <c r="A8620" s="4">
        <v>8615</v>
      </c>
      <c r="B8620" s="6" t="str">
        <f>"201511030958"</f>
        <v>201511030958</v>
      </c>
    </row>
    <row r="8621" spans="1:2">
      <c r="A8621" s="4">
        <v>8616</v>
      </c>
      <c r="B8621" s="6" t="str">
        <f>"201511030995"</f>
        <v>201511030995</v>
      </c>
    </row>
    <row r="8622" spans="1:2">
      <c r="A8622" s="4">
        <v>8617</v>
      </c>
      <c r="B8622" s="6" t="str">
        <f>"201511031021"</f>
        <v>201511031021</v>
      </c>
    </row>
    <row r="8623" spans="1:2">
      <c r="A8623" s="4">
        <v>8618</v>
      </c>
      <c r="B8623" s="6" t="str">
        <f>"201511031088"</f>
        <v>201511031088</v>
      </c>
    </row>
    <row r="8624" spans="1:2">
      <c r="A8624" s="4">
        <v>8619</v>
      </c>
      <c r="B8624" s="6" t="str">
        <f>"201511031125"</f>
        <v>201511031125</v>
      </c>
    </row>
    <row r="8625" spans="1:2">
      <c r="A8625" s="4">
        <v>8620</v>
      </c>
      <c r="B8625" s="6" t="str">
        <f>"201511031208"</f>
        <v>201511031208</v>
      </c>
    </row>
    <row r="8626" spans="1:2">
      <c r="A8626" s="4">
        <v>8621</v>
      </c>
      <c r="B8626" s="6" t="str">
        <f>"201511031215"</f>
        <v>201511031215</v>
      </c>
    </row>
    <row r="8627" spans="1:2">
      <c r="A8627" s="4">
        <v>8622</v>
      </c>
      <c r="B8627" s="6" t="str">
        <f>"201511031288"</f>
        <v>201511031288</v>
      </c>
    </row>
    <row r="8628" spans="1:2">
      <c r="A8628" s="4">
        <v>8623</v>
      </c>
      <c r="B8628" s="6" t="str">
        <f>"201511031295"</f>
        <v>201511031295</v>
      </c>
    </row>
    <row r="8629" spans="1:2">
      <c r="A8629" s="4">
        <v>8624</v>
      </c>
      <c r="B8629" s="6" t="str">
        <f>"201511031305"</f>
        <v>201511031305</v>
      </c>
    </row>
    <row r="8630" spans="1:2">
      <c r="A8630" s="4">
        <v>8625</v>
      </c>
      <c r="B8630" s="6" t="str">
        <f>"201511031310"</f>
        <v>201511031310</v>
      </c>
    </row>
    <row r="8631" spans="1:2">
      <c r="A8631" s="4">
        <v>8626</v>
      </c>
      <c r="B8631" s="6" t="str">
        <f>"201511031319"</f>
        <v>201511031319</v>
      </c>
    </row>
    <row r="8632" spans="1:2">
      <c r="A8632" s="4">
        <v>8627</v>
      </c>
      <c r="B8632" s="6" t="str">
        <f>"201511031483"</f>
        <v>201511031483</v>
      </c>
    </row>
    <row r="8633" spans="1:2">
      <c r="A8633" s="4">
        <v>8628</v>
      </c>
      <c r="B8633" s="6" t="str">
        <f>"201511031484"</f>
        <v>201511031484</v>
      </c>
    </row>
    <row r="8634" spans="1:2">
      <c r="A8634" s="4">
        <v>8629</v>
      </c>
      <c r="B8634" s="6" t="str">
        <f>"201511031535"</f>
        <v>201511031535</v>
      </c>
    </row>
    <row r="8635" spans="1:2">
      <c r="A8635" s="4">
        <v>8630</v>
      </c>
      <c r="B8635" s="6" t="str">
        <f>"201511031545"</f>
        <v>201511031545</v>
      </c>
    </row>
    <row r="8636" spans="1:2">
      <c r="A8636" s="4">
        <v>8631</v>
      </c>
      <c r="B8636" s="6" t="str">
        <f>"201511031605"</f>
        <v>201511031605</v>
      </c>
    </row>
    <row r="8637" spans="1:2">
      <c r="A8637" s="4">
        <v>8632</v>
      </c>
      <c r="B8637" s="6" t="str">
        <f>"201511031607"</f>
        <v>201511031607</v>
      </c>
    </row>
    <row r="8638" spans="1:2">
      <c r="A8638" s="4">
        <v>8633</v>
      </c>
      <c r="B8638" s="6" t="str">
        <f>"201511031610"</f>
        <v>201511031610</v>
      </c>
    </row>
    <row r="8639" spans="1:2">
      <c r="A8639" s="4">
        <v>8634</v>
      </c>
      <c r="B8639" s="6" t="str">
        <f>"201511031613"</f>
        <v>201511031613</v>
      </c>
    </row>
    <row r="8640" spans="1:2">
      <c r="A8640" s="4">
        <v>8635</v>
      </c>
      <c r="B8640" s="6" t="str">
        <f>"201511031658"</f>
        <v>201511031658</v>
      </c>
    </row>
    <row r="8641" spans="1:2">
      <c r="A8641" s="4">
        <v>8636</v>
      </c>
      <c r="B8641" s="6" t="str">
        <f>"201511031663"</f>
        <v>201511031663</v>
      </c>
    </row>
    <row r="8642" spans="1:2">
      <c r="A8642" s="4">
        <v>8637</v>
      </c>
      <c r="B8642" s="6" t="str">
        <f>"201511031712"</f>
        <v>201511031712</v>
      </c>
    </row>
    <row r="8643" spans="1:2">
      <c r="A8643" s="4">
        <v>8638</v>
      </c>
      <c r="B8643" s="6" t="str">
        <f>"201511031726"</f>
        <v>201511031726</v>
      </c>
    </row>
    <row r="8644" spans="1:2">
      <c r="A8644" s="4">
        <v>8639</v>
      </c>
      <c r="B8644" s="6" t="str">
        <f>"201511031738"</f>
        <v>201511031738</v>
      </c>
    </row>
    <row r="8645" spans="1:2">
      <c r="A8645" s="4">
        <v>8640</v>
      </c>
      <c r="B8645" s="6" t="str">
        <f>"201511031764"</f>
        <v>201511031764</v>
      </c>
    </row>
    <row r="8646" spans="1:2">
      <c r="A8646" s="4">
        <v>8641</v>
      </c>
      <c r="B8646" s="6" t="str">
        <f>"201511031833"</f>
        <v>201511031833</v>
      </c>
    </row>
    <row r="8647" spans="1:2">
      <c r="A8647" s="4">
        <v>8642</v>
      </c>
      <c r="B8647" s="6" t="str">
        <f>"201511031835"</f>
        <v>201511031835</v>
      </c>
    </row>
    <row r="8648" spans="1:2">
      <c r="A8648" s="4">
        <v>8643</v>
      </c>
      <c r="B8648" s="6" t="str">
        <f>"201511031923"</f>
        <v>201511031923</v>
      </c>
    </row>
    <row r="8649" spans="1:2">
      <c r="A8649" s="4">
        <v>8644</v>
      </c>
      <c r="B8649" s="6" t="str">
        <f>"201511031949"</f>
        <v>201511031949</v>
      </c>
    </row>
    <row r="8650" spans="1:2">
      <c r="A8650" s="4">
        <v>8645</v>
      </c>
      <c r="B8650" s="6" t="str">
        <f>"201511031976"</f>
        <v>201511031976</v>
      </c>
    </row>
    <row r="8651" spans="1:2">
      <c r="A8651" s="4">
        <v>8646</v>
      </c>
      <c r="B8651" s="6" t="str">
        <f>"201511031988"</f>
        <v>201511031988</v>
      </c>
    </row>
    <row r="8652" spans="1:2">
      <c r="A8652" s="4">
        <v>8647</v>
      </c>
      <c r="B8652" s="6" t="str">
        <f>"201511032001"</f>
        <v>201511032001</v>
      </c>
    </row>
    <row r="8653" spans="1:2">
      <c r="A8653" s="4">
        <v>8648</v>
      </c>
      <c r="B8653" s="6" t="str">
        <f>"201511032007"</f>
        <v>201511032007</v>
      </c>
    </row>
    <row r="8654" spans="1:2">
      <c r="A8654" s="4">
        <v>8649</v>
      </c>
      <c r="B8654" s="6" t="str">
        <f>"201511032042"</f>
        <v>201511032042</v>
      </c>
    </row>
    <row r="8655" spans="1:2">
      <c r="A8655" s="4">
        <v>8650</v>
      </c>
      <c r="B8655" s="6" t="str">
        <f>"201511032043"</f>
        <v>201511032043</v>
      </c>
    </row>
    <row r="8656" spans="1:2">
      <c r="A8656" s="4">
        <v>8651</v>
      </c>
      <c r="B8656" s="6" t="str">
        <f>"201511032046"</f>
        <v>201511032046</v>
      </c>
    </row>
    <row r="8657" spans="1:2">
      <c r="A8657" s="4">
        <v>8652</v>
      </c>
      <c r="B8657" s="6" t="str">
        <f>"201511032146"</f>
        <v>201511032146</v>
      </c>
    </row>
    <row r="8658" spans="1:2">
      <c r="A8658" s="4">
        <v>8653</v>
      </c>
      <c r="B8658" s="6" t="str">
        <f>"201511032178"</f>
        <v>201511032178</v>
      </c>
    </row>
    <row r="8659" spans="1:2">
      <c r="A8659" s="4">
        <v>8654</v>
      </c>
      <c r="B8659" s="6" t="str">
        <f>"201511032183"</f>
        <v>201511032183</v>
      </c>
    </row>
    <row r="8660" spans="1:2">
      <c r="A8660" s="4">
        <v>8655</v>
      </c>
      <c r="B8660" s="6" t="str">
        <f>"201511032196"</f>
        <v>201511032196</v>
      </c>
    </row>
    <row r="8661" spans="1:2">
      <c r="A8661" s="4">
        <v>8656</v>
      </c>
      <c r="B8661" s="6" t="str">
        <f>"201511032299"</f>
        <v>201511032299</v>
      </c>
    </row>
    <row r="8662" spans="1:2">
      <c r="A8662" s="4">
        <v>8657</v>
      </c>
      <c r="B8662" s="6" t="str">
        <f>"201511032416"</f>
        <v>201511032416</v>
      </c>
    </row>
    <row r="8663" spans="1:2">
      <c r="A8663" s="4">
        <v>8658</v>
      </c>
      <c r="B8663" s="6" t="str">
        <f>"201511032478"</f>
        <v>201511032478</v>
      </c>
    </row>
    <row r="8664" spans="1:2">
      <c r="A8664" s="4">
        <v>8659</v>
      </c>
      <c r="B8664" s="6" t="str">
        <f>"201511032495"</f>
        <v>201511032495</v>
      </c>
    </row>
    <row r="8665" spans="1:2">
      <c r="A8665" s="4">
        <v>8660</v>
      </c>
      <c r="B8665" s="6" t="str">
        <f>"201511032511"</f>
        <v>201511032511</v>
      </c>
    </row>
    <row r="8666" spans="1:2">
      <c r="A8666" s="4">
        <v>8661</v>
      </c>
      <c r="B8666" s="6" t="str">
        <f>"201511032563"</f>
        <v>201511032563</v>
      </c>
    </row>
    <row r="8667" spans="1:2">
      <c r="A8667" s="4">
        <v>8662</v>
      </c>
      <c r="B8667" s="6" t="str">
        <f>"201511032586"</f>
        <v>201511032586</v>
      </c>
    </row>
    <row r="8668" spans="1:2">
      <c r="A8668" s="4">
        <v>8663</v>
      </c>
      <c r="B8668" s="6" t="str">
        <f>"201511032609"</f>
        <v>201511032609</v>
      </c>
    </row>
    <row r="8669" spans="1:2">
      <c r="A8669" s="4">
        <v>8664</v>
      </c>
      <c r="B8669" s="6" t="str">
        <f>"201511032612"</f>
        <v>201511032612</v>
      </c>
    </row>
    <row r="8670" spans="1:2">
      <c r="A8670" s="4">
        <v>8665</v>
      </c>
      <c r="B8670" s="6" t="str">
        <f>"201511032622"</f>
        <v>201511032622</v>
      </c>
    </row>
    <row r="8671" spans="1:2">
      <c r="A8671" s="4">
        <v>8666</v>
      </c>
      <c r="B8671" s="6" t="str">
        <f>"201511032639"</f>
        <v>201511032639</v>
      </c>
    </row>
    <row r="8672" spans="1:2">
      <c r="A8672" s="4">
        <v>8667</v>
      </c>
      <c r="B8672" s="6" t="str">
        <f>"201511032763"</f>
        <v>201511032763</v>
      </c>
    </row>
    <row r="8673" spans="1:2">
      <c r="A8673" s="4">
        <v>8668</v>
      </c>
      <c r="B8673" s="6" t="str">
        <f>"201511032800"</f>
        <v>201511032800</v>
      </c>
    </row>
    <row r="8674" spans="1:2">
      <c r="A8674" s="4">
        <v>8669</v>
      </c>
      <c r="B8674" s="6" t="str">
        <f>"201511032803"</f>
        <v>201511032803</v>
      </c>
    </row>
    <row r="8675" spans="1:2">
      <c r="A8675" s="4">
        <v>8670</v>
      </c>
      <c r="B8675" s="6" t="str">
        <f>"201511032805"</f>
        <v>201511032805</v>
      </c>
    </row>
    <row r="8676" spans="1:2">
      <c r="A8676" s="4">
        <v>8671</v>
      </c>
      <c r="B8676" s="6" t="str">
        <f>"201511032847"</f>
        <v>201511032847</v>
      </c>
    </row>
    <row r="8677" spans="1:2">
      <c r="A8677" s="4">
        <v>8672</v>
      </c>
      <c r="B8677" s="6" t="str">
        <f>"201511032893"</f>
        <v>201511032893</v>
      </c>
    </row>
    <row r="8678" spans="1:2">
      <c r="A8678" s="4">
        <v>8673</v>
      </c>
      <c r="B8678" s="6" t="str">
        <f>"201511032895"</f>
        <v>201511032895</v>
      </c>
    </row>
    <row r="8679" spans="1:2">
      <c r="A8679" s="4">
        <v>8674</v>
      </c>
      <c r="B8679" s="6" t="str">
        <f>"201511032918"</f>
        <v>201511032918</v>
      </c>
    </row>
    <row r="8680" spans="1:2">
      <c r="A8680" s="4">
        <v>8675</v>
      </c>
      <c r="B8680" s="6" t="str">
        <f>"201511032943"</f>
        <v>201511032943</v>
      </c>
    </row>
    <row r="8681" spans="1:2">
      <c r="A8681" s="4">
        <v>8676</v>
      </c>
      <c r="B8681" s="6" t="str">
        <f>"201511032972"</f>
        <v>201511032972</v>
      </c>
    </row>
    <row r="8682" spans="1:2">
      <c r="A8682" s="4">
        <v>8677</v>
      </c>
      <c r="B8682" s="6" t="str">
        <f>"201511033014"</f>
        <v>201511033014</v>
      </c>
    </row>
    <row r="8683" spans="1:2">
      <c r="A8683" s="4">
        <v>8678</v>
      </c>
      <c r="B8683" s="6" t="str">
        <f>"201511033019"</f>
        <v>201511033019</v>
      </c>
    </row>
    <row r="8684" spans="1:2">
      <c r="A8684" s="4">
        <v>8679</v>
      </c>
      <c r="B8684" s="6" t="str">
        <f>"201511033042"</f>
        <v>201511033042</v>
      </c>
    </row>
    <row r="8685" spans="1:2">
      <c r="A8685" s="4">
        <v>8680</v>
      </c>
      <c r="B8685" s="6" t="str">
        <f>"201511033159"</f>
        <v>201511033159</v>
      </c>
    </row>
    <row r="8686" spans="1:2">
      <c r="A8686" s="4">
        <v>8681</v>
      </c>
      <c r="B8686" s="6" t="str">
        <f>"201511033264"</f>
        <v>201511033264</v>
      </c>
    </row>
    <row r="8687" spans="1:2">
      <c r="A8687" s="4">
        <v>8682</v>
      </c>
      <c r="B8687" s="6" t="str">
        <f>"201511033280"</f>
        <v>201511033280</v>
      </c>
    </row>
    <row r="8688" spans="1:2">
      <c r="A8688" s="4">
        <v>8683</v>
      </c>
      <c r="B8688" s="6" t="str">
        <f>"201511033286"</f>
        <v>201511033286</v>
      </c>
    </row>
    <row r="8689" spans="1:2">
      <c r="A8689" s="4">
        <v>8684</v>
      </c>
      <c r="B8689" s="6" t="str">
        <f>"201511033311"</f>
        <v>201511033311</v>
      </c>
    </row>
    <row r="8690" spans="1:2">
      <c r="A8690" s="4">
        <v>8685</v>
      </c>
      <c r="B8690" s="6" t="str">
        <f>"201511033314"</f>
        <v>201511033314</v>
      </c>
    </row>
    <row r="8691" spans="1:2">
      <c r="A8691" s="4">
        <v>8686</v>
      </c>
      <c r="B8691" s="6" t="str">
        <f>"201511033325"</f>
        <v>201511033325</v>
      </c>
    </row>
    <row r="8692" spans="1:2">
      <c r="A8692" s="4">
        <v>8687</v>
      </c>
      <c r="B8692" s="6" t="str">
        <f>"201511033353"</f>
        <v>201511033353</v>
      </c>
    </row>
    <row r="8693" spans="1:2">
      <c r="A8693" s="4">
        <v>8688</v>
      </c>
      <c r="B8693" s="6" t="str">
        <f>"201511033366"</f>
        <v>201511033366</v>
      </c>
    </row>
    <row r="8694" spans="1:2">
      <c r="A8694" s="4">
        <v>8689</v>
      </c>
      <c r="B8694" s="6" t="str">
        <f>"201511033405"</f>
        <v>201511033405</v>
      </c>
    </row>
    <row r="8695" spans="1:2">
      <c r="A8695" s="4">
        <v>8690</v>
      </c>
      <c r="B8695" s="6" t="str">
        <f>"201511033441"</f>
        <v>201511033441</v>
      </c>
    </row>
    <row r="8696" spans="1:2">
      <c r="A8696" s="4">
        <v>8691</v>
      </c>
      <c r="B8696" s="6" t="str">
        <f>"201511033480"</f>
        <v>201511033480</v>
      </c>
    </row>
    <row r="8697" spans="1:2">
      <c r="A8697" s="4">
        <v>8692</v>
      </c>
      <c r="B8697" s="6" t="str">
        <f>"201511033500"</f>
        <v>201511033500</v>
      </c>
    </row>
    <row r="8698" spans="1:2">
      <c r="A8698" s="4">
        <v>8693</v>
      </c>
      <c r="B8698" s="6" t="str">
        <f>"201511033514"</f>
        <v>201511033514</v>
      </c>
    </row>
    <row r="8699" spans="1:2">
      <c r="A8699" s="4">
        <v>8694</v>
      </c>
      <c r="B8699" s="6" t="str">
        <f>"201511033523"</f>
        <v>201511033523</v>
      </c>
    </row>
    <row r="8700" spans="1:2">
      <c r="A8700" s="4">
        <v>8695</v>
      </c>
      <c r="B8700" s="6" t="str">
        <f>"201511033532"</f>
        <v>201511033532</v>
      </c>
    </row>
    <row r="8701" spans="1:2">
      <c r="A8701" s="4">
        <v>8696</v>
      </c>
      <c r="B8701" s="6" t="str">
        <f>"201511033582"</f>
        <v>201511033582</v>
      </c>
    </row>
    <row r="8702" spans="1:2">
      <c r="A8702" s="4">
        <v>8697</v>
      </c>
      <c r="B8702" s="6" t="str">
        <f>"201511033583"</f>
        <v>201511033583</v>
      </c>
    </row>
    <row r="8703" spans="1:2">
      <c r="A8703" s="4">
        <v>8698</v>
      </c>
      <c r="B8703" s="6" t="str">
        <f>"201511033591"</f>
        <v>201511033591</v>
      </c>
    </row>
    <row r="8704" spans="1:2">
      <c r="A8704" s="4">
        <v>8699</v>
      </c>
      <c r="B8704" s="6" t="str">
        <f>"201511033599"</f>
        <v>201511033599</v>
      </c>
    </row>
    <row r="8705" spans="1:2">
      <c r="A8705" s="4">
        <v>8700</v>
      </c>
      <c r="B8705" s="6" t="str">
        <f>"201511033605"</f>
        <v>201511033605</v>
      </c>
    </row>
    <row r="8706" spans="1:2">
      <c r="A8706" s="4">
        <v>8701</v>
      </c>
      <c r="B8706" s="6" t="str">
        <f>"201511033630"</f>
        <v>201511033630</v>
      </c>
    </row>
    <row r="8707" spans="1:2">
      <c r="A8707" s="4">
        <v>8702</v>
      </c>
      <c r="B8707" s="6" t="str">
        <f>"201511033640"</f>
        <v>201511033640</v>
      </c>
    </row>
    <row r="8708" spans="1:2">
      <c r="A8708" s="4">
        <v>8703</v>
      </c>
      <c r="B8708" s="6" t="str">
        <f>"201511033641"</f>
        <v>201511033641</v>
      </c>
    </row>
    <row r="8709" spans="1:2">
      <c r="A8709" s="4">
        <v>8704</v>
      </c>
      <c r="B8709" s="6" t="str">
        <f>"201511033643"</f>
        <v>201511033643</v>
      </c>
    </row>
    <row r="8710" spans="1:2">
      <c r="A8710" s="4">
        <v>8705</v>
      </c>
      <c r="B8710" s="6" t="str">
        <f>"201511033702"</f>
        <v>201511033702</v>
      </c>
    </row>
    <row r="8711" spans="1:2">
      <c r="A8711" s="4">
        <v>8706</v>
      </c>
      <c r="B8711" s="6" t="str">
        <f>"201511033730"</f>
        <v>201511033730</v>
      </c>
    </row>
    <row r="8712" spans="1:2">
      <c r="A8712" s="4">
        <v>8707</v>
      </c>
      <c r="B8712" s="6" t="str">
        <f>"201511033732"</f>
        <v>201511033732</v>
      </c>
    </row>
    <row r="8713" spans="1:2">
      <c r="A8713" s="4">
        <v>8708</v>
      </c>
      <c r="B8713" s="6" t="str">
        <f>"201511033745"</f>
        <v>201511033745</v>
      </c>
    </row>
    <row r="8714" spans="1:2">
      <c r="A8714" s="4">
        <v>8709</v>
      </c>
      <c r="B8714" s="6" t="str">
        <f>"201511033799"</f>
        <v>201511033799</v>
      </c>
    </row>
    <row r="8715" spans="1:2">
      <c r="A8715" s="4">
        <v>8710</v>
      </c>
      <c r="B8715" s="6" t="str">
        <f>"201511033838"</f>
        <v>201511033838</v>
      </c>
    </row>
    <row r="8716" spans="1:2">
      <c r="A8716" s="4">
        <v>8711</v>
      </c>
      <c r="B8716" s="6" t="str">
        <f>"201511033858"</f>
        <v>201511033858</v>
      </c>
    </row>
    <row r="8717" spans="1:2">
      <c r="A8717" s="4">
        <v>8712</v>
      </c>
      <c r="B8717" s="6" t="str">
        <f>"201511033905"</f>
        <v>201511033905</v>
      </c>
    </row>
    <row r="8718" spans="1:2">
      <c r="A8718" s="4">
        <v>8713</v>
      </c>
      <c r="B8718" s="6" t="str">
        <f>"201511033940"</f>
        <v>201511033940</v>
      </c>
    </row>
    <row r="8719" spans="1:2">
      <c r="A8719" s="4">
        <v>8714</v>
      </c>
      <c r="B8719" s="6" t="str">
        <f>"201511033976"</f>
        <v>201511033976</v>
      </c>
    </row>
    <row r="8720" spans="1:2">
      <c r="A8720" s="4">
        <v>8715</v>
      </c>
      <c r="B8720" s="6" t="str">
        <f>"201511033995"</f>
        <v>201511033995</v>
      </c>
    </row>
    <row r="8721" spans="1:2">
      <c r="A8721" s="4">
        <v>8716</v>
      </c>
      <c r="B8721" s="6" t="str">
        <f>"201511034001"</f>
        <v>201511034001</v>
      </c>
    </row>
    <row r="8722" spans="1:2">
      <c r="A8722" s="4">
        <v>8717</v>
      </c>
      <c r="B8722" s="6" t="str">
        <f>"201511034080"</f>
        <v>201511034080</v>
      </c>
    </row>
    <row r="8723" spans="1:2">
      <c r="A8723" s="4">
        <v>8718</v>
      </c>
      <c r="B8723" s="6" t="str">
        <f>"201511034093"</f>
        <v>201511034093</v>
      </c>
    </row>
    <row r="8724" spans="1:2">
      <c r="A8724" s="4">
        <v>8719</v>
      </c>
      <c r="B8724" s="6" t="str">
        <f>"201511034120"</f>
        <v>201511034120</v>
      </c>
    </row>
    <row r="8725" spans="1:2">
      <c r="A8725" s="4">
        <v>8720</v>
      </c>
      <c r="B8725" s="6" t="str">
        <f>"201511034121"</f>
        <v>201511034121</v>
      </c>
    </row>
    <row r="8726" spans="1:2">
      <c r="A8726" s="4">
        <v>8721</v>
      </c>
      <c r="B8726" s="6" t="str">
        <f>"201511034132"</f>
        <v>201511034132</v>
      </c>
    </row>
    <row r="8727" spans="1:2">
      <c r="A8727" s="4">
        <v>8722</v>
      </c>
      <c r="B8727" s="6" t="str">
        <f>"201511034157"</f>
        <v>201511034157</v>
      </c>
    </row>
    <row r="8728" spans="1:2">
      <c r="A8728" s="4">
        <v>8723</v>
      </c>
      <c r="B8728" s="6" t="str">
        <f>"201511034161"</f>
        <v>201511034161</v>
      </c>
    </row>
    <row r="8729" spans="1:2">
      <c r="A8729" s="4">
        <v>8724</v>
      </c>
      <c r="B8729" s="6" t="str">
        <f>"201511034212"</f>
        <v>201511034212</v>
      </c>
    </row>
    <row r="8730" spans="1:2">
      <c r="A8730" s="4">
        <v>8725</v>
      </c>
      <c r="B8730" s="6" t="str">
        <f>"201511034303"</f>
        <v>201511034303</v>
      </c>
    </row>
    <row r="8731" spans="1:2">
      <c r="A8731" s="4">
        <v>8726</v>
      </c>
      <c r="B8731" s="6" t="str">
        <f>"201511034347"</f>
        <v>201511034347</v>
      </c>
    </row>
    <row r="8732" spans="1:2">
      <c r="A8732" s="4">
        <v>8727</v>
      </c>
      <c r="B8732" s="6" t="str">
        <f>"201511034375"</f>
        <v>201511034375</v>
      </c>
    </row>
    <row r="8733" spans="1:2">
      <c r="A8733" s="4">
        <v>8728</v>
      </c>
      <c r="B8733" s="6" t="str">
        <f>"201511034420"</f>
        <v>201511034420</v>
      </c>
    </row>
    <row r="8734" spans="1:2">
      <c r="A8734" s="4">
        <v>8729</v>
      </c>
      <c r="B8734" s="6" t="str">
        <f>"201511034445"</f>
        <v>201511034445</v>
      </c>
    </row>
    <row r="8735" spans="1:2">
      <c r="A8735" s="4">
        <v>8730</v>
      </c>
      <c r="B8735" s="6" t="str">
        <f>"201511034515"</f>
        <v>201511034515</v>
      </c>
    </row>
    <row r="8736" spans="1:2">
      <c r="A8736" s="4">
        <v>8731</v>
      </c>
      <c r="B8736" s="6" t="str">
        <f>"201511034545"</f>
        <v>201511034545</v>
      </c>
    </row>
    <row r="8737" spans="1:2">
      <c r="A8737" s="4">
        <v>8732</v>
      </c>
      <c r="B8737" s="6" t="str">
        <f>"201511034567"</f>
        <v>201511034567</v>
      </c>
    </row>
    <row r="8738" spans="1:2">
      <c r="A8738" s="4">
        <v>8733</v>
      </c>
      <c r="B8738" s="6" t="str">
        <f>"201511034568"</f>
        <v>201511034568</v>
      </c>
    </row>
    <row r="8739" spans="1:2">
      <c r="A8739" s="4">
        <v>8734</v>
      </c>
      <c r="B8739" s="6" t="str">
        <f>"201511034625"</f>
        <v>201511034625</v>
      </c>
    </row>
    <row r="8740" spans="1:2">
      <c r="A8740" s="4">
        <v>8735</v>
      </c>
      <c r="B8740" s="6" t="str">
        <f>"201511034722"</f>
        <v>201511034722</v>
      </c>
    </row>
    <row r="8741" spans="1:2">
      <c r="A8741" s="4">
        <v>8736</v>
      </c>
      <c r="B8741" s="6" t="str">
        <f>"201511034752"</f>
        <v>201511034752</v>
      </c>
    </row>
    <row r="8742" spans="1:2">
      <c r="A8742" s="4">
        <v>8737</v>
      </c>
      <c r="B8742" s="6" t="str">
        <f>"201511034794"</f>
        <v>201511034794</v>
      </c>
    </row>
    <row r="8743" spans="1:2">
      <c r="A8743" s="4">
        <v>8738</v>
      </c>
      <c r="B8743" s="6" t="str">
        <f>"201511034818"</f>
        <v>201511034818</v>
      </c>
    </row>
    <row r="8744" spans="1:2">
      <c r="A8744" s="4">
        <v>8739</v>
      </c>
      <c r="B8744" s="6" t="str">
        <f>"201511034829"</f>
        <v>201511034829</v>
      </c>
    </row>
    <row r="8745" spans="1:2">
      <c r="A8745" s="4">
        <v>8740</v>
      </c>
      <c r="B8745" s="6" t="str">
        <f>"201511034860"</f>
        <v>201511034860</v>
      </c>
    </row>
    <row r="8746" spans="1:2">
      <c r="A8746" s="4">
        <v>8741</v>
      </c>
      <c r="B8746" s="6" t="str">
        <f>"201511034888"</f>
        <v>201511034888</v>
      </c>
    </row>
    <row r="8747" spans="1:2">
      <c r="A8747" s="4">
        <v>8742</v>
      </c>
      <c r="B8747" s="6" t="str">
        <f>"201511034952"</f>
        <v>201511034952</v>
      </c>
    </row>
    <row r="8748" spans="1:2">
      <c r="A8748" s="4">
        <v>8743</v>
      </c>
      <c r="B8748" s="6" t="str">
        <f>"201511034965"</f>
        <v>201511034965</v>
      </c>
    </row>
    <row r="8749" spans="1:2">
      <c r="A8749" s="4">
        <v>8744</v>
      </c>
      <c r="B8749" s="6" t="str">
        <f>"201511035026"</f>
        <v>201511035026</v>
      </c>
    </row>
    <row r="8750" spans="1:2">
      <c r="A8750" s="4">
        <v>8745</v>
      </c>
      <c r="B8750" s="6" t="str">
        <f>"201511035038"</f>
        <v>201511035038</v>
      </c>
    </row>
    <row r="8751" spans="1:2">
      <c r="A8751" s="4">
        <v>8746</v>
      </c>
      <c r="B8751" s="6" t="str">
        <f>"201511035062"</f>
        <v>201511035062</v>
      </c>
    </row>
    <row r="8752" spans="1:2">
      <c r="A8752" s="4">
        <v>8747</v>
      </c>
      <c r="B8752" s="6" t="str">
        <f>"201511035078"</f>
        <v>201511035078</v>
      </c>
    </row>
    <row r="8753" spans="1:2">
      <c r="A8753" s="4">
        <v>8748</v>
      </c>
      <c r="B8753" s="6" t="str">
        <f>"201511035092"</f>
        <v>201511035092</v>
      </c>
    </row>
    <row r="8754" spans="1:2">
      <c r="A8754" s="4">
        <v>8749</v>
      </c>
      <c r="B8754" s="6" t="str">
        <f>"201511035095"</f>
        <v>201511035095</v>
      </c>
    </row>
    <row r="8755" spans="1:2">
      <c r="A8755" s="4">
        <v>8750</v>
      </c>
      <c r="B8755" s="6" t="str">
        <f>"201511035104"</f>
        <v>201511035104</v>
      </c>
    </row>
    <row r="8756" spans="1:2">
      <c r="A8756" s="4">
        <v>8751</v>
      </c>
      <c r="B8756" s="6" t="str">
        <f>"201511035123"</f>
        <v>201511035123</v>
      </c>
    </row>
    <row r="8757" spans="1:2">
      <c r="A8757" s="4">
        <v>8752</v>
      </c>
      <c r="B8757" s="6" t="str">
        <f>"201511035171"</f>
        <v>201511035171</v>
      </c>
    </row>
    <row r="8758" spans="1:2">
      <c r="A8758" s="4">
        <v>8753</v>
      </c>
      <c r="B8758" s="6" t="str">
        <f>"201511035241"</f>
        <v>201511035241</v>
      </c>
    </row>
    <row r="8759" spans="1:2">
      <c r="A8759" s="4">
        <v>8754</v>
      </c>
      <c r="B8759" s="6" t="str">
        <f>"201511035255"</f>
        <v>201511035255</v>
      </c>
    </row>
    <row r="8760" spans="1:2">
      <c r="A8760" s="4">
        <v>8755</v>
      </c>
      <c r="B8760" s="6" t="str">
        <f>"201511035260"</f>
        <v>201511035260</v>
      </c>
    </row>
    <row r="8761" spans="1:2">
      <c r="A8761" s="4">
        <v>8756</v>
      </c>
      <c r="B8761" s="6" t="str">
        <f>"201511035285"</f>
        <v>201511035285</v>
      </c>
    </row>
    <row r="8762" spans="1:2">
      <c r="A8762" s="4">
        <v>8757</v>
      </c>
      <c r="B8762" s="6" t="str">
        <f>"201511035328"</f>
        <v>201511035328</v>
      </c>
    </row>
    <row r="8763" spans="1:2">
      <c r="A8763" s="4">
        <v>8758</v>
      </c>
      <c r="B8763" s="6" t="str">
        <f>"201511035329"</f>
        <v>201511035329</v>
      </c>
    </row>
    <row r="8764" spans="1:2">
      <c r="A8764" s="4">
        <v>8759</v>
      </c>
      <c r="B8764" s="6" t="str">
        <f>"201511035353"</f>
        <v>201511035353</v>
      </c>
    </row>
    <row r="8765" spans="1:2">
      <c r="A8765" s="4">
        <v>8760</v>
      </c>
      <c r="B8765" s="6" t="str">
        <f>"201511035357"</f>
        <v>201511035357</v>
      </c>
    </row>
    <row r="8766" spans="1:2">
      <c r="A8766" s="4">
        <v>8761</v>
      </c>
      <c r="B8766" s="6" t="str">
        <f>"201511035358"</f>
        <v>201511035358</v>
      </c>
    </row>
    <row r="8767" spans="1:2">
      <c r="A8767" s="4">
        <v>8762</v>
      </c>
      <c r="B8767" s="6" t="str">
        <f>"201511035376"</f>
        <v>201511035376</v>
      </c>
    </row>
    <row r="8768" spans="1:2">
      <c r="A8768" s="4">
        <v>8763</v>
      </c>
      <c r="B8768" s="6" t="str">
        <f>"201511035387"</f>
        <v>201511035387</v>
      </c>
    </row>
    <row r="8769" spans="1:2">
      <c r="A8769" s="4">
        <v>8764</v>
      </c>
      <c r="B8769" s="6" t="str">
        <f>"201511035437"</f>
        <v>201511035437</v>
      </c>
    </row>
    <row r="8770" spans="1:2">
      <c r="A8770" s="4">
        <v>8765</v>
      </c>
      <c r="B8770" s="6" t="str">
        <f>"201511035491"</f>
        <v>201511035491</v>
      </c>
    </row>
    <row r="8771" spans="1:2">
      <c r="A8771" s="4">
        <v>8766</v>
      </c>
      <c r="B8771" s="6" t="str">
        <f>"201511035538"</f>
        <v>201511035538</v>
      </c>
    </row>
    <row r="8772" spans="1:2">
      <c r="A8772" s="4">
        <v>8767</v>
      </c>
      <c r="B8772" s="6" t="str">
        <f>"201511035665"</f>
        <v>201511035665</v>
      </c>
    </row>
    <row r="8773" spans="1:2">
      <c r="A8773" s="4">
        <v>8768</v>
      </c>
      <c r="B8773" s="6" t="str">
        <f>"201511035688"</f>
        <v>201511035688</v>
      </c>
    </row>
    <row r="8774" spans="1:2">
      <c r="A8774" s="4">
        <v>8769</v>
      </c>
      <c r="B8774" s="6" t="str">
        <f>"201511035720"</f>
        <v>201511035720</v>
      </c>
    </row>
    <row r="8775" spans="1:2">
      <c r="A8775" s="4">
        <v>8770</v>
      </c>
      <c r="B8775" s="6" t="str">
        <f>"201511035747"</f>
        <v>201511035747</v>
      </c>
    </row>
    <row r="8776" spans="1:2">
      <c r="A8776" s="4">
        <v>8771</v>
      </c>
      <c r="B8776" s="6" t="str">
        <f>"201511035751"</f>
        <v>201511035751</v>
      </c>
    </row>
    <row r="8777" spans="1:2">
      <c r="A8777" s="4">
        <v>8772</v>
      </c>
      <c r="B8777" s="6" t="str">
        <f>"201511035770"</f>
        <v>201511035770</v>
      </c>
    </row>
    <row r="8778" spans="1:2">
      <c r="A8778" s="4">
        <v>8773</v>
      </c>
      <c r="B8778" s="6" t="str">
        <f>"201511035851"</f>
        <v>201511035851</v>
      </c>
    </row>
    <row r="8779" spans="1:2">
      <c r="A8779" s="4">
        <v>8774</v>
      </c>
      <c r="B8779" s="6" t="str">
        <f>"201511035854"</f>
        <v>201511035854</v>
      </c>
    </row>
    <row r="8780" spans="1:2">
      <c r="A8780" s="4">
        <v>8775</v>
      </c>
      <c r="B8780" s="6" t="str">
        <f>"201511035870"</f>
        <v>201511035870</v>
      </c>
    </row>
    <row r="8781" spans="1:2">
      <c r="A8781" s="4">
        <v>8776</v>
      </c>
      <c r="B8781" s="6" t="str">
        <f>"201511035878"</f>
        <v>201511035878</v>
      </c>
    </row>
    <row r="8782" spans="1:2">
      <c r="A8782" s="4">
        <v>8777</v>
      </c>
      <c r="B8782" s="6" t="str">
        <f>"201511035885"</f>
        <v>201511035885</v>
      </c>
    </row>
    <row r="8783" spans="1:2">
      <c r="A8783" s="4">
        <v>8778</v>
      </c>
      <c r="B8783" s="6" t="str">
        <f>"201511035897"</f>
        <v>201511035897</v>
      </c>
    </row>
    <row r="8784" spans="1:2">
      <c r="A8784" s="4">
        <v>8779</v>
      </c>
      <c r="B8784" s="6" t="str">
        <f>"201511035939"</f>
        <v>201511035939</v>
      </c>
    </row>
    <row r="8785" spans="1:2">
      <c r="A8785" s="4">
        <v>8780</v>
      </c>
      <c r="B8785" s="6" t="str">
        <f>"201511035967"</f>
        <v>201511035967</v>
      </c>
    </row>
    <row r="8786" spans="1:2">
      <c r="A8786" s="4">
        <v>8781</v>
      </c>
      <c r="B8786" s="6" t="str">
        <f>"201511035973"</f>
        <v>201511035973</v>
      </c>
    </row>
    <row r="8787" spans="1:2">
      <c r="A8787" s="4">
        <v>8782</v>
      </c>
      <c r="B8787" s="6" t="str">
        <f>"201511036019"</f>
        <v>201511036019</v>
      </c>
    </row>
    <row r="8788" spans="1:2">
      <c r="A8788" s="4">
        <v>8783</v>
      </c>
      <c r="B8788" s="6" t="str">
        <f>"201511036032"</f>
        <v>201511036032</v>
      </c>
    </row>
    <row r="8789" spans="1:2">
      <c r="A8789" s="4">
        <v>8784</v>
      </c>
      <c r="B8789" s="6" t="str">
        <f>"201511036040"</f>
        <v>201511036040</v>
      </c>
    </row>
    <row r="8790" spans="1:2">
      <c r="A8790" s="4">
        <v>8785</v>
      </c>
      <c r="B8790" s="6" t="str">
        <f>"201511036073"</f>
        <v>201511036073</v>
      </c>
    </row>
    <row r="8791" spans="1:2">
      <c r="A8791" s="4">
        <v>8786</v>
      </c>
      <c r="B8791" s="6" t="str">
        <f>"201511036094"</f>
        <v>201511036094</v>
      </c>
    </row>
    <row r="8792" spans="1:2">
      <c r="A8792" s="4">
        <v>8787</v>
      </c>
      <c r="B8792" s="6" t="str">
        <f>"201511036100"</f>
        <v>201511036100</v>
      </c>
    </row>
    <row r="8793" spans="1:2">
      <c r="A8793" s="4">
        <v>8788</v>
      </c>
      <c r="B8793" s="6" t="str">
        <f>"201511036115"</f>
        <v>201511036115</v>
      </c>
    </row>
    <row r="8794" spans="1:2">
      <c r="A8794" s="4">
        <v>8789</v>
      </c>
      <c r="B8794" s="6" t="str">
        <f>"201511036133"</f>
        <v>201511036133</v>
      </c>
    </row>
    <row r="8795" spans="1:2">
      <c r="A8795" s="4">
        <v>8790</v>
      </c>
      <c r="B8795" s="6" t="str">
        <f>"201511036152"</f>
        <v>201511036152</v>
      </c>
    </row>
    <row r="8796" spans="1:2">
      <c r="A8796" s="4">
        <v>8791</v>
      </c>
      <c r="B8796" s="6" t="str">
        <f>"201511036153"</f>
        <v>201511036153</v>
      </c>
    </row>
    <row r="8797" spans="1:2">
      <c r="A8797" s="4">
        <v>8792</v>
      </c>
      <c r="B8797" s="6" t="str">
        <f>"201511036220"</f>
        <v>201511036220</v>
      </c>
    </row>
    <row r="8798" spans="1:2">
      <c r="A8798" s="4">
        <v>8793</v>
      </c>
      <c r="B8798" s="6" t="str">
        <f>"201511036260"</f>
        <v>201511036260</v>
      </c>
    </row>
    <row r="8799" spans="1:2">
      <c r="A8799" s="4">
        <v>8794</v>
      </c>
      <c r="B8799" s="6" t="str">
        <f>"201511036263"</f>
        <v>201511036263</v>
      </c>
    </row>
    <row r="8800" spans="1:2">
      <c r="A8800" s="4">
        <v>8795</v>
      </c>
      <c r="B8800" s="6" t="str">
        <f>"201511036285"</f>
        <v>201511036285</v>
      </c>
    </row>
    <row r="8801" spans="1:2">
      <c r="A8801" s="4">
        <v>8796</v>
      </c>
      <c r="B8801" s="6" t="str">
        <f>"201511036318"</f>
        <v>201511036318</v>
      </c>
    </row>
    <row r="8802" spans="1:2">
      <c r="A8802" s="4">
        <v>8797</v>
      </c>
      <c r="B8802" s="6" t="str">
        <f>"201511036336"</f>
        <v>201511036336</v>
      </c>
    </row>
    <row r="8803" spans="1:2">
      <c r="A8803" s="4">
        <v>8798</v>
      </c>
      <c r="B8803" s="6" t="str">
        <f>"201511036349"</f>
        <v>201511036349</v>
      </c>
    </row>
    <row r="8804" spans="1:2">
      <c r="A8804" s="4">
        <v>8799</v>
      </c>
      <c r="B8804" s="6" t="str">
        <f>"201511036394"</f>
        <v>201511036394</v>
      </c>
    </row>
    <row r="8805" spans="1:2">
      <c r="A8805" s="4">
        <v>8800</v>
      </c>
      <c r="B8805" s="6" t="str">
        <f>"201511036446"</f>
        <v>201511036446</v>
      </c>
    </row>
    <row r="8806" spans="1:2">
      <c r="A8806" s="4">
        <v>8801</v>
      </c>
      <c r="B8806" s="6" t="str">
        <f>"201511036486"</f>
        <v>201511036486</v>
      </c>
    </row>
    <row r="8807" spans="1:2">
      <c r="A8807" s="4">
        <v>8802</v>
      </c>
      <c r="B8807" s="6" t="str">
        <f>"201511036494"</f>
        <v>201511036494</v>
      </c>
    </row>
    <row r="8808" spans="1:2">
      <c r="A8808" s="4">
        <v>8803</v>
      </c>
      <c r="B8808" s="6" t="str">
        <f>"201511036496"</f>
        <v>201511036496</v>
      </c>
    </row>
    <row r="8809" spans="1:2">
      <c r="A8809" s="4">
        <v>8804</v>
      </c>
      <c r="B8809" s="6" t="str">
        <f>"201511036507"</f>
        <v>201511036507</v>
      </c>
    </row>
    <row r="8810" spans="1:2">
      <c r="A8810" s="4">
        <v>8805</v>
      </c>
      <c r="B8810" s="6" t="str">
        <f>"201511036516"</f>
        <v>201511036516</v>
      </c>
    </row>
    <row r="8811" spans="1:2">
      <c r="A8811" s="4">
        <v>8806</v>
      </c>
      <c r="B8811" s="6" t="str">
        <f>"201511036536"</f>
        <v>201511036536</v>
      </c>
    </row>
    <row r="8812" spans="1:2">
      <c r="A8812" s="4">
        <v>8807</v>
      </c>
      <c r="B8812" s="6" t="str">
        <f>"201511036557"</f>
        <v>201511036557</v>
      </c>
    </row>
    <row r="8813" spans="1:2">
      <c r="A8813" s="4">
        <v>8808</v>
      </c>
      <c r="B8813" s="6" t="str">
        <f>"201511036592"</f>
        <v>201511036592</v>
      </c>
    </row>
    <row r="8814" spans="1:2">
      <c r="A8814" s="4">
        <v>8809</v>
      </c>
      <c r="B8814" s="6" t="str">
        <f>"201511036594"</f>
        <v>201511036594</v>
      </c>
    </row>
    <row r="8815" spans="1:2">
      <c r="A8815" s="4">
        <v>8810</v>
      </c>
      <c r="B8815" s="6" t="str">
        <f>"201511036625"</f>
        <v>201511036625</v>
      </c>
    </row>
    <row r="8816" spans="1:2">
      <c r="A8816" s="4">
        <v>8811</v>
      </c>
      <c r="B8816" s="6" t="str">
        <f>"201511036642"</f>
        <v>201511036642</v>
      </c>
    </row>
    <row r="8817" spans="1:2">
      <c r="A8817" s="4">
        <v>8812</v>
      </c>
      <c r="B8817" s="6" t="str">
        <f>"201511036656"</f>
        <v>201511036656</v>
      </c>
    </row>
    <row r="8818" spans="1:2">
      <c r="A8818" s="4">
        <v>8813</v>
      </c>
      <c r="B8818" s="6" t="str">
        <f>"201511036671"</f>
        <v>201511036671</v>
      </c>
    </row>
    <row r="8819" spans="1:2">
      <c r="A8819" s="4">
        <v>8814</v>
      </c>
      <c r="B8819" s="6" t="str">
        <f>"201511036673"</f>
        <v>201511036673</v>
      </c>
    </row>
    <row r="8820" spans="1:2">
      <c r="A8820" s="4">
        <v>8815</v>
      </c>
      <c r="B8820" s="6" t="str">
        <f>"201511036686"</f>
        <v>201511036686</v>
      </c>
    </row>
    <row r="8821" spans="1:2">
      <c r="A8821" s="4">
        <v>8816</v>
      </c>
      <c r="B8821" s="6" t="str">
        <f>"201511036710"</f>
        <v>201511036710</v>
      </c>
    </row>
    <row r="8822" spans="1:2">
      <c r="A8822" s="4">
        <v>8817</v>
      </c>
      <c r="B8822" s="6" t="str">
        <f>"201511036716"</f>
        <v>201511036716</v>
      </c>
    </row>
    <row r="8823" spans="1:2">
      <c r="A8823" s="4">
        <v>8818</v>
      </c>
      <c r="B8823" s="6" t="str">
        <f>"201511036773"</f>
        <v>201511036773</v>
      </c>
    </row>
    <row r="8824" spans="1:2">
      <c r="A8824" s="4">
        <v>8819</v>
      </c>
      <c r="B8824" s="6" t="str">
        <f>"201511036861"</f>
        <v>201511036861</v>
      </c>
    </row>
    <row r="8825" spans="1:2">
      <c r="A8825" s="4">
        <v>8820</v>
      </c>
      <c r="B8825" s="6" t="str">
        <f>"201511036969"</f>
        <v>201511036969</v>
      </c>
    </row>
    <row r="8826" spans="1:2">
      <c r="A8826" s="4">
        <v>8821</v>
      </c>
      <c r="B8826" s="6" t="str">
        <f>"201511036972"</f>
        <v>201511036972</v>
      </c>
    </row>
    <row r="8827" spans="1:2">
      <c r="A8827" s="4">
        <v>8822</v>
      </c>
      <c r="B8827" s="6" t="str">
        <f>"201511036976"</f>
        <v>201511036976</v>
      </c>
    </row>
    <row r="8828" spans="1:2">
      <c r="A8828" s="4">
        <v>8823</v>
      </c>
      <c r="B8828" s="6" t="str">
        <f>"201511036980"</f>
        <v>201511036980</v>
      </c>
    </row>
    <row r="8829" spans="1:2">
      <c r="A8829" s="4">
        <v>8824</v>
      </c>
      <c r="B8829" s="6" t="str">
        <f>"201511037042"</f>
        <v>201511037042</v>
      </c>
    </row>
    <row r="8830" spans="1:2">
      <c r="A8830" s="4">
        <v>8825</v>
      </c>
      <c r="B8830" s="6" t="str">
        <f>"201511037049"</f>
        <v>201511037049</v>
      </c>
    </row>
    <row r="8831" spans="1:2">
      <c r="A8831" s="4">
        <v>8826</v>
      </c>
      <c r="B8831" s="6" t="str">
        <f>"201511037050"</f>
        <v>201511037050</v>
      </c>
    </row>
    <row r="8832" spans="1:2">
      <c r="A8832" s="4">
        <v>8827</v>
      </c>
      <c r="B8832" s="6" t="str">
        <f>"201511037060"</f>
        <v>201511037060</v>
      </c>
    </row>
    <row r="8833" spans="1:2">
      <c r="A8833" s="4">
        <v>8828</v>
      </c>
      <c r="B8833" s="6" t="str">
        <f>"201511037068"</f>
        <v>201511037068</v>
      </c>
    </row>
    <row r="8834" spans="1:2">
      <c r="A8834" s="4">
        <v>8829</v>
      </c>
      <c r="B8834" s="6" t="str">
        <f>"201511037120"</f>
        <v>201511037120</v>
      </c>
    </row>
    <row r="8835" spans="1:2">
      <c r="A8835" s="4">
        <v>8830</v>
      </c>
      <c r="B8835" s="6" t="str">
        <f>"201511037129"</f>
        <v>201511037129</v>
      </c>
    </row>
    <row r="8836" spans="1:2">
      <c r="A8836" s="4">
        <v>8831</v>
      </c>
      <c r="B8836" s="6" t="str">
        <f>"201511037137"</f>
        <v>201511037137</v>
      </c>
    </row>
    <row r="8837" spans="1:2">
      <c r="A8837" s="4">
        <v>8832</v>
      </c>
      <c r="B8837" s="6" t="str">
        <f>"201511037149"</f>
        <v>201511037149</v>
      </c>
    </row>
    <row r="8838" spans="1:2">
      <c r="A8838" s="4">
        <v>8833</v>
      </c>
      <c r="B8838" s="6" t="str">
        <f>"201511037184"</f>
        <v>201511037184</v>
      </c>
    </row>
    <row r="8839" spans="1:2">
      <c r="A8839" s="4">
        <v>8834</v>
      </c>
      <c r="B8839" s="6" t="str">
        <f>"201511037206"</f>
        <v>201511037206</v>
      </c>
    </row>
    <row r="8840" spans="1:2">
      <c r="A8840" s="4">
        <v>8835</v>
      </c>
      <c r="B8840" s="6" t="str">
        <f>"201511037283"</f>
        <v>201511037283</v>
      </c>
    </row>
    <row r="8841" spans="1:2">
      <c r="A8841" s="4">
        <v>8836</v>
      </c>
      <c r="B8841" s="6" t="str">
        <f>"201511037286"</f>
        <v>201511037286</v>
      </c>
    </row>
    <row r="8842" spans="1:2">
      <c r="A8842" s="4">
        <v>8837</v>
      </c>
      <c r="B8842" s="6" t="str">
        <f>"201511037316"</f>
        <v>201511037316</v>
      </c>
    </row>
    <row r="8843" spans="1:2">
      <c r="A8843" s="4">
        <v>8838</v>
      </c>
      <c r="B8843" s="6" t="str">
        <f>"201511037324"</f>
        <v>201511037324</v>
      </c>
    </row>
    <row r="8844" spans="1:2">
      <c r="A8844" s="4">
        <v>8839</v>
      </c>
      <c r="B8844" s="6" t="str">
        <f>"201511037333"</f>
        <v>201511037333</v>
      </c>
    </row>
    <row r="8845" spans="1:2">
      <c r="A8845" s="4">
        <v>8840</v>
      </c>
      <c r="B8845" s="6" t="str">
        <f>"201511037407"</f>
        <v>201511037407</v>
      </c>
    </row>
    <row r="8846" spans="1:2">
      <c r="A8846" s="4">
        <v>8841</v>
      </c>
      <c r="B8846" s="6" t="str">
        <f>"201511037439"</f>
        <v>201511037439</v>
      </c>
    </row>
    <row r="8847" spans="1:2">
      <c r="A8847" s="4">
        <v>8842</v>
      </c>
      <c r="B8847" s="6" t="str">
        <f>"201511037441"</f>
        <v>201511037441</v>
      </c>
    </row>
    <row r="8848" spans="1:2">
      <c r="A8848" s="4">
        <v>8843</v>
      </c>
      <c r="B8848" s="6" t="str">
        <f>"201511037449"</f>
        <v>201511037449</v>
      </c>
    </row>
    <row r="8849" spans="1:2">
      <c r="A8849" s="4">
        <v>8844</v>
      </c>
      <c r="B8849" s="6" t="str">
        <f>"201511037472"</f>
        <v>201511037472</v>
      </c>
    </row>
    <row r="8850" spans="1:2">
      <c r="A8850" s="4">
        <v>8845</v>
      </c>
      <c r="B8850" s="6" t="str">
        <f>"201511037476"</f>
        <v>201511037476</v>
      </c>
    </row>
    <row r="8851" spans="1:2">
      <c r="A8851" s="4">
        <v>8846</v>
      </c>
      <c r="B8851" s="6" t="str">
        <f>"201511037479"</f>
        <v>201511037479</v>
      </c>
    </row>
    <row r="8852" spans="1:2">
      <c r="A8852" s="4">
        <v>8847</v>
      </c>
      <c r="B8852" s="6" t="str">
        <f>"201511037506"</f>
        <v>201511037506</v>
      </c>
    </row>
    <row r="8853" spans="1:2">
      <c r="A8853" s="4">
        <v>8848</v>
      </c>
      <c r="B8853" s="6" t="str">
        <f>"201511037510"</f>
        <v>201511037510</v>
      </c>
    </row>
    <row r="8854" spans="1:2">
      <c r="A8854" s="4">
        <v>8849</v>
      </c>
      <c r="B8854" s="6" t="str">
        <f>"201511037524"</f>
        <v>201511037524</v>
      </c>
    </row>
    <row r="8855" spans="1:2">
      <c r="A8855" s="4">
        <v>8850</v>
      </c>
      <c r="B8855" s="6" t="str">
        <f>"201511037541"</f>
        <v>201511037541</v>
      </c>
    </row>
    <row r="8856" spans="1:2">
      <c r="A8856" s="4">
        <v>8851</v>
      </c>
      <c r="B8856" s="6" t="str">
        <f>"201511037567"</f>
        <v>201511037567</v>
      </c>
    </row>
    <row r="8857" spans="1:2">
      <c r="A8857" s="4">
        <v>8852</v>
      </c>
      <c r="B8857" s="6" t="str">
        <f>"201511037577"</f>
        <v>201511037577</v>
      </c>
    </row>
    <row r="8858" spans="1:2">
      <c r="A8858" s="4">
        <v>8853</v>
      </c>
      <c r="B8858" s="6" t="str">
        <f>"201511037581"</f>
        <v>201511037581</v>
      </c>
    </row>
    <row r="8859" spans="1:2">
      <c r="A8859" s="4">
        <v>8854</v>
      </c>
      <c r="B8859" s="6" t="str">
        <f>"201511037610"</f>
        <v>201511037610</v>
      </c>
    </row>
    <row r="8860" spans="1:2">
      <c r="A8860" s="4">
        <v>8855</v>
      </c>
      <c r="B8860" s="6" t="str">
        <f>"201511037628"</f>
        <v>201511037628</v>
      </c>
    </row>
    <row r="8861" spans="1:2">
      <c r="A8861" s="4">
        <v>8856</v>
      </c>
      <c r="B8861" s="6" t="str">
        <f>"201511037686"</f>
        <v>201511037686</v>
      </c>
    </row>
    <row r="8862" spans="1:2">
      <c r="A8862" s="4">
        <v>8857</v>
      </c>
      <c r="B8862" s="6" t="str">
        <f>"201511037740"</f>
        <v>201511037740</v>
      </c>
    </row>
    <row r="8863" spans="1:2">
      <c r="A8863" s="4">
        <v>8858</v>
      </c>
      <c r="B8863" s="6" t="str">
        <f>"201511037767"</f>
        <v>201511037767</v>
      </c>
    </row>
    <row r="8864" spans="1:2">
      <c r="A8864" s="4">
        <v>8859</v>
      </c>
      <c r="B8864" s="6" t="str">
        <f>"201511037801"</f>
        <v>201511037801</v>
      </c>
    </row>
    <row r="8865" spans="1:2">
      <c r="A8865" s="4">
        <v>8860</v>
      </c>
      <c r="B8865" s="6" t="str">
        <f>"201511037809"</f>
        <v>201511037809</v>
      </c>
    </row>
    <row r="8866" spans="1:2">
      <c r="A8866" s="4">
        <v>8861</v>
      </c>
      <c r="B8866" s="6" t="str">
        <f>"201511037836"</f>
        <v>201511037836</v>
      </c>
    </row>
    <row r="8867" spans="1:2">
      <c r="A8867" s="4">
        <v>8862</v>
      </c>
      <c r="B8867" s="6" t="str">
        <f>"201511037850"</f>
        <v>201511037850</v>
      </c>
    </row>
    <row r="8868" spans="1:2">
      <c r="A8868" s="4">
        <v>8863</v>
      </c>
      <c r="B8868" s="6" t="str">
        <f>"201511037874"</f>
        <v>201511037874</v>
      </c>
    </row>
    <row r="8869" spans="1:2">
      <c r="A8869" s="4">
        <v>8864</v>
      </c>
      <c r="B8869" s="6" t="str">
        <f>"201511037885"</f>
        <v>201511037885</v>
      </c>
    </row>
    <row r="8870" spans="1:2">
      <c r="A8870" s="4">
        <v>8865</v>
      </c>
      <c r="B8870" s="6" t="str">
        <f>"201511037905"</f>
        <v>201511037905</v>
      </c>
    </row>
    <row r="8871" spans="1:2">
      <c r="A8871" s="4">
        <v>8866</v>
      </c>
      <c r="B8871" s="6" t="str">
        <f>"201511037926"</f>
        <v>201511037926</v>
      </c>
    </row>
    <row r="8872" spans="1:2">
      <c r="A8872" s="4">
        <v>8867</v>
      </c>
      <c r="B8872" s="6" t="str">
        <f>"201511037933"</f>
        <v>201511037933</v>
      </c>
    </row>
    <row r="8873" spans="1:2">
      <c r="A8873" s="4">
        <v>8868</v>
      </c>
      <c r="B8873" s="6" t="str">
        <f>"201511037942"</f>
        <v>201511037942</v>
      </c>
    </row>
    <row r="8874" spans="1:2">
      <c r="A8874" s="4">
        <v>8869</v>
      </c>
      <c r="B8874" s="6" t="str">
        <f>"201511038030"</f>
        <v>201511038030</v>
      </c>
    </row>
    <row r="8875" spans="1:2">
      <c r="A8875" s="4">
        <v>8870</v>
      </c>
      <c r="B8875" s="6" t="str">
        <f>"201511038037"</f>
        <v>201511038037</v>
      </c>
    </row>
    <row r="8876" spans="1:2">
      <c r="A8876" s="4">
        <v>8871</v>
      </c>
      <c r="B8876" s="6" t="str">
        <f>"201511038041"</f>
        <v>201511038041</v>
      </c>
    </row>
    <row r="8877" spans="1:2">
      <c r="A8877" s="4">
        <v>8872</v>
      </c>
      <c r="B8877" s="6" t="str">
        <f>"201511038064"</f>
        <v>201511038064</v>
      </c>
    </row>
    <row r="8878" spans="1:2">
      <c r="A8878" s="4">
        <v>8873</v>
      </c>
      <c r="B8878" s="6" t="str">
        <f>"201511038077"</f>
        <v>201511038077</v>
      </c>
    </row>
    <row r="8879" spans="1:2">
      <c r="A8879" s="4">
        <v>8874</v>
      </c>
      <c r="B8879" s="6" t="str">
        <f>"201511038089"</f>
        <v>201511038089</v>
      </c>
    </row>
    <row r="8880" spans="1:2">
      <c r="A8880" s="4">
        <v>8875</v>
      </c>
      <c r="B8880" s="6" t="str">
        <f>"201511038145"</f>
        <v>201511038145</v>
      </c>
    </row>
    <row r="8881" spans="1:2">
      <c r="A8881" s="4">
        <v>8876</v>
      </c>
      <c r="B8881" s="6" t="str">
        <f>"201511038151"</f>
        <v>201511038151</v>
      </c>
    </row>
    <row r="8882" spans="1:2">
      <c r="A8882" s="4">
        <v>8877</v>
      </c>
      <c r="B8882" s="6" t="str">
        <f>"201511038169"</f>
        <v>201511038169</v>
      </c>
    </row>
    <row r="8883" spans="1:2">
      <c r="A8883" s="4">
        <v>8878</v>
      </c>
      <c r="B8883" s="6" t="str">
        <f>"201511038180"</f>
        <v>201511038180</v>
      </c>
    </row>
    <row r="8884" spans="1:2">
      <c r="A8884" s="4">
        <v>8879</v>
      </c>
      <c r="B8884" s="6" t="str">
        <f>"201511038220"</f>
        <v>201511038220</v>
      </c>
    </row>
    <row r="8885" spans="1:2">
      <c r="A8885" s="4">
        <v>8880</v>
      </c>
      <c r="B8885" s="6" t="str">
        <f>"201511038229"</f>
        <v>201511038229</v>
      </c>
    </row>
    <row r="8886" spans="1:2">
      <c r="A8886" s="4">
        <v>8881</v>
      </c>
      <c r="B8886" s="6" t="str">
        <f>"201511038248"</f>
        <v>201511038248</v>
      </c>
    </row>
    <row r="8887" spans="1:2">
      <c r="A8887" s="4">
        <v>8882</v>
      </c>
      <c r="B8887" s="6" t="str">
        <f>"201511038252"</f>
        <v>201511038252</v>
      </c>
    </row>
    <row r="8888" spans="1:2">
      <c r="A8888" s="4">
        <v>8883</v>
      </c>
      <c r="B8888" s="6" t="str">
        <f>"201511038256"</f>
        <v>201511038256</v>
      </c>
    </row>
    <row r="8889" spans="1:2">
      <c r="A8889" s="4">
        <v>8884</v>
      </c>
      <c r="B8889" s="6" t="str">
        <f>"201511038281"</f>
        <v>201511038281</v>
      </c>
    </row>
    <row r="8890" spans="1:2">
      <c r="A8890" s="4">
        <v>8885</v>
      </c>
      <c r="B8890" s="6" t="str">
        <f>"201511038290"</f>
        <v>201511038290</v>
      </c>
    </row>
    <row r="8891" spans="1:2">
      <c r="A8891" s="4">
        <v>8886</v>
      </c>
      <c r="B8891" s="6" t="str">
        <f>"201511038332"</f>
        <v>201511038332</v>
      </c>
    </row>
    <row r="8892" spans="1:2">
      <c r="A8892" s="4">
        <v>8887</v>
      </c>
      <c r="B8892" s="6" t="str">
        <f>"201511038381"</f>
        <v>201511038381</v>
      </c>
    </row>
    <row r="8893" spans="1:2">
      <c r="A8893" s="4">
        <v>8888</v>
      </c>
      <c r="B8893" s="6" t="str">
        <f>"201511038387"</f>
        <v>201511038387</v>
      </c>
    </row>
    <row r="8894" spans="1:2">
      <c r="A8894" s="4">
        <v>8889</v>
      </c>
      <c r="B8894" s="6" t="str">
        <f>"201511038413"</f>
        <v>201511038413</v>
      </c>
    </row>
    <row r="8895" spans="1:2">
      <c r="A8895" s="4">
        <v>8890</v>
      </c>
      <c r="B8895" s="6" t="str">
        <f>"201511038427"</f>
        <v>201511038427</v>
      </c>
    </row>
    <row r="8896" spans="1:2">
      <c r="A8896" s="4">
        <v>8891</v>
      </c>
      <c r="B8896" s="6" t="str">
        <f>"201511038446"</f>
        <v>201511038446</v>
      </c>
    </row>
    <row r="8897" spans="1:2">
      <c r="A8897" s="4">
        <v>8892</v>
      </c>
      <c r="B8897" s="6" t="str">
        <f>"201511038447"</f>
        <v>201511038447</v>
      </c>
    </row>
    <row r="8898" spans="1:2">
      <c r="A8898" s="4">
        <v>8893</v>
      </c>
      <c r="B8898" s="6" t="str">
        <f>"201511038467"</f>
        <v>201511038467</v>
      </c>
    </row>
    <row r="8899" spans="1:2">
      <c r="A8899" s="4">
        <v>8894</v>
      </c>
      <c r="B8899" s="6" t="str">
        <f>"201511038520"</f>
        <v>201511038520</v>
      </c>
    </row>
    <row r="8900" spans="1:2">
      <c r="A8900" s="4">
        <v>8895</v>
      </c>
      <c r="B8900" s="6" t="str">
        <f>"201511038528"</f>
        <v>201511038528</v>
      </c>
    </row>
    <row r="8901" spans="1:2">
      <c r="A8901" s="4">
        <v>8896</v>
      </c>
      <c r="B8901" s="6" t="str">
        <f>"201511038627"</f>
        <v>201511038627</v>
      </c>
    </row>
    <row r="8902" spans="1:2">
      <c r="A8902" s="4">
        <v>8897</v>
      </c>
      <c r="B8902" s="6" t="str">
        <f>"201511038648"</f>
        <v>201511038648</v>
      </c>
    </row>
    <row r="8903" spans="1:2">
      <c r="A8903" s="4">
        <v>8898</v>
      </c>
      <c r="B8903" s="6" t="str">
        <f>"201511038673"</f>
        <v>201511038673</v>
      </c>
    </row>
    <row r="8904" spans="1:2">
      <c r="A8904" s="4">
        <v>8899</v>
      </c>
      <c r="B8904" s="6" t="str">
        <f>"201511038689"</f>
        <v>201511038689</v>
      </c>
    </row>
    <row r="8905" spans="1:2">
      <c r="A8905" s="4">
        <v>8900</v>
      </c>
      <c r="B8905" s="6" t="str">
        <f>"201511038696"</f>
        <v>201511038696</v>
      </c>
    </row>
    <row r="8906" spans="1:2">
      <c r="A8906" s="4">
        <v>8901</v>
      </c>
      <c r="B8906" s="6" t="str">
        <f>"201511038730"</f>
        <v>201511038730</v>
      </c>
    </row>
    <row r="8907" spans="1:2">
      <c r="A8907" s="4">
        <v>8902</v>
      </c>
      <c r="B8907" s="6" t="str">
        <f>"201511038753"</f>
        <v>201511038753</v>
      </c>
    </row>
    <row r="8908" spans="1:2">
      <c r="A8908" s="4">
        <v>8903</v>
      </c>
      <c r="B8908" s="6" t="str">
        <f>"201511038760"</f>
        <v>201511038760</v>
      </c>
    </row>
    <row r="8909" spans="1:2">
      <c r="A8909" s="4">
        <v>8904</v>
      </c>
      <c r="B8909" s="6" t="str">
        <f>"201511038766"</f>
        <v>201511038766</v>
      </c>
    </row>
    <row r="8910" spans="1:2">
      <c r="A8910" s="4">
        <v>8905</v>
      </c>
      <c r="B8910" s="6" t="str">
        <f>"201511038805"</f>
        <v>201511038805</v>
      </c>
    </row>
    <row r="8911" spans="1:2">
      <c r="A8911" s="4">
        <v>8906</v>
      </c>
      <c r="B8911" s="6" t="str">
        <f>"201511038811"</f>
        <v>201511038811</v>
      </c>
    </row>
    <row r="8912" spans="1:2">
      <c r="A8912" s="4">
        <v>8907</v>
      </c>
      <c r="B8912" s="6" t="str">
        <f>"201511038857"</f>
        <v>201511038857</v>
      </c>
    </row>
    <row r="8913" spans="1:2">
      <c r="A8913" s="4">
        <v>8908</v>
      </c>
      <c r="B8913" s="6" t="str">
        <f>"201511038858"</f>
        <v>201511038858</v>
      </c>
    </row>
    <row r="8914" spans="1:2">
      <c r="A8914" s="4">
        <v>8909</v>
      </c>
      <c r="B8914" s="6" t="str">
        <f>"201511038862"</f>
        <v>201511038862</v>
      </c>
    </row>
    <row r="8915" spans="1:2">
      <c r="A8915" s="4">
        <v>8910</v>
      </c>
      <c r="B8915" s="6" t="str">
        <f>"201511038876"</f>
        <v>201511038876</v>
      </c>
    </row>
    <row r="8916" spans="1:2">
      <c r="A8916" s="4">
        <v>8911</v>
      </c>
      <c r="B8916" s="6" t="str">
        <f>"201511038878"</f>
        <v>201511038878</v>
      </c>
    </row>
    <row r="8917" spans="1:2">
      <c r="A8917" s="4">
        <v>8912</v>
      </c>
      <c r="B8917" s="6" t="str">
        <f>"201511038897"</f>
        <v>201511038897</v>
      </c>
    </row>
    <row r="8918" spans="1:2">
      <c r="A8918" s="4">
        <v>8913</v>
      </c>
      <c r="B8918" s="6" t="str">
        <f>"201511038921"</f>
        <v>201511038921</v>
      </c>
    </row>
    <row r="8919" spans="1:2">
      <c r="A8919" s="4">
        <v>8914</v>
      </c>
      <c r="B8919" s="6" t="str">
        <f>"201511038938"</f>
        <v>201511038938</v>
      </c>
    </row>
    <row r="8920" spans="1:2">
      <c r="A8920" s="4">
        <v>8915</v>
      </c>
      <c r="B8920" s="6" t="str">
        <f>"201511038957"</f>
        <v>201511038957</v>
      </c>
    </row>
    <row r="8921" spans="1:2">
      <c r="A8921" s="4">
        <v>8916</v>
      </c>
      <c r="B8921" s="6" t="str">
        <f>"201511038974"</f>
        <v>201511038974</v>
      </c>
    </row>
    <row r="8922" spans="1:2">
      <c r="A8922" s="4">
        <v>8917</v>
      </c>
      <c r="B8922" s="6" t="str">
        <f>"201511039012"</f>
        <v>201511039012</v>
      </c>
    </row>
    <row r="8923" spans="1:2">
      <c r="A8923" s="4">
        <v>8918</v>
      </c>
      <c r="B8923" s="6" t="str">
        <f>"201511039014"</f>
        <v>201511039014</v>
      </c>
    </row>
    <row r="8924" spans="1:2">
      <c r="A8924" s="4">
        <v>8919</v>
      </c>
      <c r="B8924" s="6" t="str">
        <f>"201511039056"</f>
        <v>201511039056</v>
      </c>
    </row>
    <row r="8925" spans="1:2">
      <c r="A8925" s="4">
        <v>8920</v>
      </c>
      <c r="B8925" s="6" t="str">
        <f>"201511039091"</f>
        <v>201511039091</v>
      </c>
    </row>
    <row r="8926" spans="1:2">
      <c r="A8926" s="4">
        <v>8921</v>
      </c>
      <c r="B8926" s="6" t="str">
        <f>"201511039173"</f>
        <v>201511039173</v>
      </c>
    </row>
    <row r="8927" spans="1:2">
      <c r="A8927" s="4">
        <v>8922</v>
      </c>
      <c r="B8927" s="6" t="str">
        <f>"201511039229"</f>
        <v>201511039229</v>
      </c>
    </row>
    <row r="8928" spans="1:2">
      <c r="A8928" s="4">
        <v>8923</v>
      </c>
      <c r="B8928" s="6" t="str">
        <f>"201511039268"</f>
        <v>201511039268</v>
      </c>
    </row>
    <row r="8929" spans="1:2">
      <c r="A8929" s="4">
        <v>8924</v>
      </c>
      <c r="B8929" s="6" t="str">
        <f>"201511039303"</f>
        <v>201511039303</v>
      </c>
    </row>
    <row r="8930" spans="1:2">
      <c r="A8930" s="4">
        <v>8925</v>
      </c>
      <c r="B8930" s="6" t="str">
        <f>"201511039335"</f>
        <v>201511039335</v>
      </c>
    </row>
    <row r="8931" spans="1:2">
      <c r="A8931" s="4">
        <v>8926</v>
      </c>
      <c r="B8931" s="6" t="str">
        <f>"201511039360"</f>
        <v>201511039360</v>
      </c>
    </row>
    <row r="8932" spans="1:2">
      <c r="A8932" s="4">
        <v>8927</v>
      </c>
      <c r="B8932" s="6" t="str">
        <f>"201511039390"</f>
        <v>201511039390</v>
      </c>
    </row>
    <row r="8933" spans="1:2">
      <c r="A8933" s="4">
        <v>8928</v>
      </c>
      <c r="B8933" s="6" t="str">
        <f>"201511039410"</f>
        <v>201511039410</v>
      </c>
    </row>
    <row r="8934" spans="1:2">
      <c r="A8934" s="4">
        <v>8929</v>
      </c>
      <c r="B8934" s="6" t="str">
        <f>"201511039418"</f>
        <v>201511039418</v>
      </c>
    </row>
    <row r="8935" spans="1:2">
      <c r="A8935" s="4">
        <v>8930</v>
      </c>
      <c r="B8935" s="6" t="str">
        <f>"201511039478"</f>
        <v>201511039478</v>
      </c>
    </row>
    <row r="8936" spans="1:2">
      <c r="A8936" s="4">
        <v>8931</v>
      </c>
      <c r="B8936" s="6" t="str">
        <f>"201511039494"</f>
        <v>201511039494</v>
      </c>
    </row>
    <row r="8937" spans="1:2">
      <c r="A8937" s="4">
        <v>8932</v>
      </c>
      <c r="B8937" s="6" t="str">
        <f>"201511039502"</f>
        <v>201511039502</v>
      </c>
    </row>
    <row r="8938" spans="1:2">
      <c r="A8938" s="4">
        <v>8933</v>
      </c>
      <c r="B8938" s="6" t="str">
        <f>"201511039509"</f>
        <v>201511039509</v>
      </c>
    </row>
    <row r="8939" spans="1:2">
      <c r="A8939" s="4">
        <v>8934</v>
      </c>
      <c r="B8939" s="6" t="str">
        <f>"201511039511"</f>
        <v>201511039511</v>
      </c>
    </row>
    <row r="8940" spans="1:2">
      <c r="A8940" s="4">
        <v>8935</v>
      </c>
      <c r="B8940" s="6" t="str">
        <f>"201511039520"</f>
        <v>201511039520</v>
      </c>
    </row>
    <row r="8941" spans="1:2">
      <c r="A8941" s="4">
        <v>8936</v>
      </c>
      <c r="B8941" s="6" t="str">
        <f>"201511039525"</f>
        <v>201511039525</v>
      </c>
    </row>
    <row r="8942" spans="1:2">
      <c r="A8942" s="4">
        <v>8937</v>
      </c>
      <c r="B8942" s="6" t="str">
        <f>"201511039532"</f>
        <v>201511039532</v>
      </c>
    </row>
    <row r="8943" spans="1:2">
      <c r="A8943" s="4">
        <v>8938</v>
      </c>
      <c r="B8943" s="6" t="str">
        <f>"201511039538"</f>
        <v>201511039538</v>
      </c>
    </row>
    <row r="8944" spans="1:2">
      <c r="A8944" s="4">
        <v>8939</v>
      </c>
      <c r="B8944" s="6" t="str">
        <f>"201511039540"</f>
        <v>201511039540</v>
      </c>
    </row>
    <row r="8945" spans="1:2">
      <c r="A8945" s="4">
        <v>8940</v>
      </c>
      <c r="B8945" s="6" t="str">
        <f>"201511039544"</f>
        <v>201511039544</v>
      </c>
    </row>
    <row r="8946" spans="1:2">
      <c r="A8946" s="4">
        <v>8941</v>
      </c>
      <c r="B8946" s="6" t="str">
        <f>"201511039589"</f>
        <v>201511039589</v>
      </c>
    </row>
    <row r="8947" spans="1:2">
      <c r="A8947" s="4">
        <v>8942</v>
      </c>
      <c r="B8947" s="6" t="str">
        <f>"201511039595"</f>
        <v>201511039595</v>
      </c>
    </row>
    <row r="8948" spans="1:2">
      <c r="A8948" s="4">
        <v>8943</v>
      </c>
      <c r="B8948" s="6" t="str">
        <f>"201511039599"</f>
        <v>201511039599</v>
      </c>
    </row>
    <row r="8949" spans="1:2">
      <c r="A8949" s="4">
        <v>8944</v>
      </c>
      <c r="B8949" s="6" t="str">
        <f>"201511039607"</f>
        <v>201511039607</v>
      </c>
    </row>
    <row r="8950" spans="1:2">
      <c r="A8950" s="4">
        <v>8945</v>
      </c>
      <c r="B8950" s="6" t="str">
        <f>"201511039629"</f>
        <v>201511039629</v>
      </c>
    </row>
    <row r="8951" spans="1:2">
      <c r="A8951" s="4">
        <v>8946</v>
      </c>
      <c r="B8951" s="6" t="str">
        <f>"201511039640"</f>
        <v>201511039640</v>
      </c>
    </row>
    <row r="8952" spans="1:2">
      <c r="A8952" s="4">
        <v>8947</v>
      </c>
      <c r="B8952" s="6" t="str">
        <f>"201511039674"</f>
        <v>201511039674</v>
      </c>
    </row>
    <row r="8953" spans="1:2">
      <c r="A8953" s="4">
        <v>8948</v>
      </c>
      <c r="B8953" s="6" t="str">
        <f>"201511039685"</f>
        <v>201511039685</v>
      </c>
    </row>
    <row r="8954" spans="1:2">
      <c r="A8954" s="4">
        <v>8949</v>
      </c>
      <c r="B8954" s="6" t="str">
        <f>"201511039712"</f>
        <v>201511039712</v>
      </c>
    </row>
    <row r="8955" spans="1:2">
      <c r="A8955" s="4">
        <v>8950</v>
      </c>
      <c r="B8955" s="6" t="str">
        <f>"201511039734"</f>
        <v>201511039734</v>
      </c>
    </row>
    <row r="8956" spans="1:2">
      <c r="A8956" s="4">
        <v>8951</v>
      </c>
      <c r="B8956" s="6" t="str">
        <f>"201511039740"</f>
        <v>201511039740</v>
      </c>
    </row>
    <row r="8957" spans="1:2">
      <c r="A8957" s="4">
        <v>8952</v>
      </c>
      <c r="B8957" s="6" t="str">
        <f>"201511039758"</f>
        <v>201511039758</v>
      </c>
    </row>
    <row r="8958" spans="1:2">
      <c r="A8958" s="4">
        <v>8953</v>
      </c>
      <c r="B8958" s="6" t="str">
        <f>"201511039761"</f>
        <v>201511039761</v>
      </c>
    </row>
    <row r="8959" spans="1:2">
      <c r="A8959" s="4">
        <v>8954</v>
      </c>
      <c r="B8959" s="6" t="str">
        <f>"201511039764"</f>
        <v>201511039764</v>
      </c>
    </row>
    <row r="8960" spans="1:2">
      <c r="A8960" s="4">
        <v>8955</v>
      </c>
      <c r="B8960" s="6" t="str">
        <f>"201511039784"</f>
        <v>201511039784</v>
      </c>
    </row>
    <row r="8961" spans="1:2">
      <c r="A8961" s="4">
        <v>8956</v>
      </c>
      <c r="B8961" s="6" t="str">
        <f>"201511039832"</f>
        <v>201511039832</v>
      </c>
    </row>
    <row r="8962" spans="1:2">
      <c r="A8962" s="4">
        <v>8957</v>
      </c>
      <c r="B8962" s="6" t="str">
        <f>"201511039834"</f>
        <v>201511039834</v>
      </c>
    </row>
    <row r="8963" spans="1:2">
      <c r="A8963" s="4">
        <v>8958</v>
      </c>
      <c r="B8963" s="6" t="str">
        <f>"201511039839"</f>
        <v>201511039839</v>
      </c>
    </row>
    <row r="8964" spans="1:2">
      <c r="A8964" s="4">
        <v>8959</v>
      </c>
      <c r="B8964" s="6" t="str">
        <f>"201511039843"</f>
        <v>201511039843</v>
      </c>
    </row>
    <row r="8965" spans="1:2">
      <c r="A8965" s="4">
        <v>8960</v>
      </c>
      <c r="B8965" s="6" t="str">
        <f>"201511039951"</f>
        <v>201511039951</v>
      </c>
    </row>
    <row r="8966" spans="1:2">
      <c r="A8966" s="4">
        <v>8961</v>
      </c>
      <c r="B8966" s="6" t="str">
        <f>"201511039958"</f>
        <v>201511039958</v>
      </c>
    </row>
    <row r="8967" spans="1:2">
      <c r="A8967" s="4">
        <v>8962</v>
      </c>
      <c r="B8967" s="6" t="str">
        <f>"201511039969"</f>
        <v>201511039969</v>
      </c>
    </row>
    <row r="8968" spans="1:2">
      <c r="A8968" s="4">
        <v>8963</v>
      </c>
      <c r="B8968" s="6" t="str">
        <f>"201511039994"</f>
        <v>201511039994</v>
      </c>
    </row>
    <row r="8969" spans="1:2">
      <c r="A8969" s="4">
        <v>8964</v>
      </c>
      <c r="B8969" s="6" t="str">
        <f>"201511039996"</f>
        <v>201511039996</v>
      </c>
    </row>
    <row r="8970" spans="1:2">
      <c r="A8970" s="4">
        <v>8965</v>
      </c>
      <c r="B8970" s="6" t="str">
        <f>"201511040068"</f>
        <v>201511040068</v>
      </c>
    </row>
    <row r="8971" spans="1:2">
      <c r="A8971" s="4">
        <v>8966</v>
      </c>
      <c r="B8971" s="6" t="str">
        <f>"201511040076"</f>
        <v>201511040076</v>
      </c>
    </row>
    <row r="8972" spans="1:2">
      <c r="A8972" s="4">
        <v>8967</v>
      </c>
      <c r="B8972" s="6" t="str">
        <f>"201511040092"</f>
        <v>201511040092</v>
      </c>
    </row>
    <row r="8973" spans="1:2">
      <c r="A8973" s="4">
        <v>8968</v>
      </c>
      <c r="B8973" s="6" t="str">
        <f>"201511040094"</f>
        <v>201511040094</v>
      </c>
    </row>
    <row r="8974" spans="1:2">
      <c r="A8974" s="4">
        <v>8969</v>
      </c>
      <c r="B8974" s="6" t="str">
        <f>"201511040124"</f>
        <v>201511040124</v>
      </c>
    </row>
    <row r="8975" spans="1:2">
      <c r="A8975" s="4">
        <v>8970</v>
      </c>
      <c r="B8975" s="6" t="str">
        <f>"201511040128"</f>
        <v>201511040128</v>
      </c>
    </row>
    <row r="8976" spans="1:2">
      <c r="A8976" s="4">
        <v>8971</v>
      </c>
      <c r="B8976" s="6" t="str">
        <f>"201511040132"</f>
        <v>201511040132</v>
      </c>
    </row>
    <row r="8977" spans="1:2">
      <c r="A8977" s="4">
        <v>8972</v>
      </c>
      <c r="B8977" s="6" t="str">
        <f>"201511040155"</f>
        <v>201511040155</v>
      </c>
    </row>
    <row r="8978" spans="1:2">
      <c r="A8978" s="4">
        <v>8973</v>
      </c>
      <c r="B8978" s="6" t="str">
        <f>"201511040198"</f>
        <v>201511040198</v>
      </c>
    </row>
    <row r="8979" spans="1:2">
      <c r="A8979" s="4">
        <v>8974</v>
      </c>
      <c r="B8979" s="6" t="str">
        <f>"201511040278"</f>
        <v>201511040278</v>
      </c>
    </row>
    <row r="8980" spans="1:2">
      <c r="A8980" s="4">
        <v>8975</v>
      </c>
      <c r="B8980" s="6" t="str">
        <f>"201511040295"</f>
        <v>201511040295</v>
      </c>
    </row>
    <row r="8981" spans="1:2">
      <c r="A8981" s="4">
        <v>8976</v>
      </c>
      <c r="B8981" s="6" t="str">
        <f>"201511040334"</f>
        <v>201511040334</v>
      </c>
    </row>
    <row r="8982" spans="1:2">
      <c r="A8982" s="4">
        <v>8977</v>
      </c>
      <c r="B8982" s="6" t="str">
        <f>"201511040337"</f>
        <v>201511040337</v>
      </c>
    </row>
    <row r="8983" spans="1:2">
      <c r="A8983" s="4">
        <v>8978</v>
      </c>
      <c r="B8983" s="6" t="str">
        <f>"201511040357"</f>
        <v>201511040357</v>
      </c>
    </row>
    <row r="8984" spans="1:2">
      <c r="A8984" s="4">
        <v>8979</v>
      </c>
      <c r="B8984" s="6" t="str">
        <f>"201511040385"</f>
        <v>201511040385</v>
      </c>
    </row>
    <row r="8985" spans="1:2">
      <c r="A8985" s="4">
        <v>8980</v>
      </c>
      <c r="B8985" s="6" t="str">
        <f>"201511040391"</f>
        <v>201511040391</v>
      </c>
    </row>
    <row r="8986" spans="1:2">
      <c r="A8986" s="4">
        <v>8981</v>
      </c>
      <c r="B8986" s="6" t="str">
        <f>"201511040407"</f>
        <v>201511040407</v>
      </c>
    </row>
    <row r="8987" spans="1:2">
      <c r="A8987" s="4">
        <v>8982</v>
      </c>
      <c r="B8987" s="6" t="str">
        <f>"201511040444"</f>
        <v>201511040444</v>
      </c>
    </row>
    <row r="8988" spans="1:2">
      <c r="A8988" s="4">
        <v>8983</v>
      </c>
      <c r="B8988" s="6" t="str">
        <f>"201511040445"</f>
        <v>201511040445</v>
      </c>
    </row>
    <row r="8989" spans="1:2">
      <c r="A8989" s="4">
        <v>8984</v>
      </c>
      <c r="B8989" s="6" t="str">
        <f>"201511040480"</f>
        <v>201511040480</v>
      </c>
    </row>
    <row r="8990" spans="1:2">
      <c r="A8990" s="4">
        <v>8985</v>
      </c>
      <c r="B8990" s="6" t="str">
        <f>"201511040513"</f>
        <v>201511040513</v>
      </c>
    </row>
    <row r="8991" spans="1:2">
      <c r="A8991" s="4">
        <v>8986</v>
      </c>
      <c r="B8991" s="6" t="str">
        <f>"201511040537"</f>
        <v>201511040537</v>
      </c>
    </row>
    <row r="8992" spans="1:2">
      <c r="A8992" s="4">
        <v>8987</v>
      </c>
      <c r="B8992" s="6" t="str">
        <f>"201511040555"</f>
        <v>201511040555</v>
      </c>
    </row>
    <row r="8993" spans="1:2">
      <c r="A8993" s="4">
        <v>8988</v>
      </c>
      <c r="B8993" s="6" t="str">
        <f>"201511040592"</f>
        <v>201511040592</v>
      </c>
    </row>
    <row r="8994" spans="1:2">
      <c r="A8994" s="4">
        <v>8989</v>
      </c>
      <c r="B8994" s="6" t="str">
        <f>"201511040635"</f>
        <v>201511040635</v>
      </c>
    </row>
    <row r="8995" spans="1:2">
      <c r="A8995" s="4">
        <v>8990</v>
      </c>
      <c r="B8995" s="6" t="str">
        <f>"201511040647"</f>
        <v>201511040647</v>
      </c>
    </row>
    <row r="8996" spans="1:2">
      <c r="A8996" s="4">
        <v>8991</v>
      </c>
      <c r="B8996" s="6" t="str">
        <f>"201511040678"</f>
        <v>201511040678</v>
      </c>
    </row>
    <row r="8997" spans="1:2">
      <c r="A8997" s="4">
        <v>8992</v>
      </c>
      <c r="B8997" s="6" t="str">
        <f>"201511040752"</f>
        <v>201511040752</v>
      </c>
    </row>
    <row r="8998" spans="1:2">
      <c r="A8998" s="4">
        <v>8993</v>
      </c>
      <c r="B8998" s="6" t="str">
        <f>"201511040753"</f>
        <v>201511040753</v>
      </c>
    </row>
    <row r="8999" spans="1:2">
      <c r="A8999" s="4">
        <v>8994</v>
      </c>
      <c r="B8999" s="6" t="str">
        <f>"201511040810"</f>
        <v>201511040810</v>
      </c>
    </row>
    <row r="9000" spans="1:2">
      <c r="A9000" s="4">
        <v>8995</v>
      </c>
      <c r="B9000" s="6" t="str">
        <f>"201511040830"</f>
        <v>201511040830</v>
      </c>
    </row>
    <row r="9001" spans="1:2">
      <c r="A9001" s="4">
        <v>8996</v>
      </c>
      <c r="B9001" s="6" t="str">
        <f>"201511040844"</f>
        <v>201511040844</v>
      </c>
    </row>
    <row r="9002" spans="1:2">
      <c r="A9002" s="4">
        <v>8997</v>
      </c>
      <c r="B9002" s="6" t="str">
        <f>"201511040862"</f>
        <v>201511040862</v>
      </c>
    </row>
    <row r="9003" spans="1:2">
      <c r="A9003" s="4">
        <v>8998</v>
      </c>
      <c r="B9003" s="6" t="str">
        <f>"201511040888"</f>
        <v>201511040888</v>
      </c>
    </row>
    <row r="9004" spans="1:2">
      <c r="A9004" s="4">
        <v>8999</v>
      </c>
      <c r="B9004" s="6" t="str">
        <f>"201511040898"</f>
        <v>201511040898</v>
      </c>
    </row>
    <row r="9005" spans="1:2">
      <c r="A9005" s="4">
        <v>9000</v>
      </c>
      <c r="B9005" s="6" t="str">
        <f>"201511040905"</f>
        <v>201511040905</v>
      </c>
    </row>
    <row r="9006" spans="1:2">
      <c r="A9006" s="4">
        <v>9001</v>
      </c>
      <c r="B9006" s="6" t="str">
        <f>"201511040912"</f>
        <v>201511040912</v>
      </c>
    </row>
    <row r="9007" spans="1:2">
      <c r="A9007" s="4">
        <v>9002</v>
      </c>
      <c r="B9007" s="6" t="str">
        <f>"201511040982"</f>
        <v>201511040982</v>
      </c>
    </row>
    <row r="9008" spans="1:2">
      <c r="A9008" s="4">
        <v>9003</v>
      </c>
      <c r="B9008" s="6" t="str">
        <f>"201511041025"</f>
        <v>201511041025</v>
      </c>
    </row>
    <row r="9009" spans="1:2">
      <c r="A9009" s="4">
        <v>9004</v>
      </c>
      <c r="B9009" s="6" t="str">
        <f>"201511041035"</f>
        <v>201511041035</v>
      </c>
    </row>
    <row r="9010" spans="1:2">
      <c r="A9010" s="4">
        <v>9005</v>
      </c>
      <c r="B9010" s="6" t="str">
        <f>"201511041071"</f>
        <v>201511041071</v>
      </c>
    </row>
    <row r="9011" spans="1:2">
      <c r="A9011" s="4">
        <v>9006</v>
      </c>
      <c r="B9011" s="6" t="str">
        <f>"201511041072"</f>
        <v>201511041072</v>
      </c>
    </row>
    <row r="9012" spans="1:2">
      <c r="A9012" s="4">
        <v>9007</v>
      </c>
      <c r="B9012" s="6" t="str">
        <f>"201511041088"</f>
        <v>201511041088</v>
      </c>
    </row>
    <row r="9013" spans="1:2">
      <c r="A9013" s="4">
        <v>9008</v>
      </c>
      <c r="B9013" s="6" t="str">
        <f>"201511041106"</f>
        <v>201511041106</v>
      </c>
    </row>
    <row r="9014" spans="1:2">
      <c r="A9014" s="4">
        <v>9009</v>
      </c>
      <c r="B9014" s="6" t="str">
        <f>"201511041170"</f>
        <v>201511041170</v>
      </c>
    </row>
    <row r="9015" spans="1:2">
      <c r="A9015" s="4">
        <v>9010</v>
      </c>
      <c r="B9015" s="6" t="str">
        <f>"201511041184"</f>
        <v>201511041184</v>
      </c>
    </row>
    <row r="9016" spans="1:2">
      <c r="A9016" s="4">
        <v>9011</v>
      </c>
      <c r="B9016" s="6" t="str">
        <f>"201511041187"</f>
        <v>201511041187</v>
      </c>
    </row>
    <row r="9017" spans="1:2">
      <c r="A9017" s="4">
        <v>9012</v>
      </c>
      <c r="B9017" s="6" t="str">
        <f>"201511041210"</f>
        <v>201511041210</v>
      </c>
    </row>
    <row r="9018" spans="1:2">
      <c r="A9018" s="4">
        <v>9013</v>
      </c>
      <c r="B9018" s="6" t="str">
        <f>"201511041252"</f>
        <v>201511041252</v>
      </c>
    </row>
    <row r="9019" spans="1:2">
      <c r="A9019" s="4">
        <v>9014</v>
      </c>
      <c r="B9019" s="6" t="str">
        <f>"201511041295"</f>
        <v>201511041295</v>
      </c>
    </row>
    <row r="9020" spans="1:2">
      <c r="A9020" s="4">
        <v>9015</v>
      </c>
      <c r="B9020" s="6" t="str">
        <f>"201511041297"</f>
        <v>201511041297</v>
      </c>
    </row>
    <row r="9021" spans="1:2">
      <c r="A9021" s="4">
        <v>9016</v>
      </c>
      <c r="B9021" s="6" t="str">
        <f>"201511041326"</f>
        <v>201511041326</v>
      </c>
    </row>
    <row r="9022" spans="1:2">
      <c r="A9022" s="4">
        <v>9017</v>
      </c>
      <c r="B9022" s="6" t="str">
        <f>"201511041334"</f>
        <v>201511041334</v>
      </c>
    </row>
    <row r="9023" spans="1:2">
      <c r="A9023" s="4">
        <v>9018</v>
      </c>
      <c r="B9023" s="6" t="str">
        <f>"201511041349"</f>
        <v>201511041349</v>
      </c>
    </row>
    <row r="9024" spans="1:2">
      <c r="A9024" s="4">
        <v>9019</v>
      </c>
      <c r="B9024" s="6" t="str">
        <f>"201511041361"</f>
        <v>201511041361</v>
      </c>
    </row>
    <row r="9025" spans="1:2">
      <c r="A9025" s="4">
        <v>9020</v>
      </c>
      <c r="B9025" s="6" t="str">
        <f>"201511041371"</f>
        <v>201511041371</v>
      </c>
    </row>
    <row r="9026" spans="1:2">
      <c r="A9026" s="4">
        <v>9021</v>
      </c>
      <c r="B9026" s="6" t="str">
        <f>"201511041408"</f>
        <v>201511041408</v>
      </c>
    </row>
    <row r="9027" spans="1:2">
      <c r="A9027" s="4">
        <v>9022</v>
      </c>
      <c r="B9027" s="6" t="str">
        <f>"201511041423"</f>
        <v>201511041423</v>
      </c>
    </row>
    <row r="9028" spans="1:2">
      <c r="A9028" s="4">
        <v>9023</v>
      </c>
      <c r="B9028" s="6" t="str">
        <f>"201511041425"</f>
        <v>201511041425</v>
      </c>
    </row>
    <row r="9029" spans="1:2">
      <c r="A9029" s="4">
        <v>9024</v>
      </c>
      <c r="B9029" s="6" t="str">
        <f>"201511041441"</f>
        <v>201511041441</v>
      </c>
    </row>
    <row r="9030" spans="1:2">
      <c r="A9030" s="4">
        <v>9025</v>
      </c>
      <c r="B9030" s="6" t="str">
        <f>"201511041558"</f>
        <v>201511041558</v>
      </c>
    </row>
    <row r="9031" spans="1:2">
      <c r="A9031" s="4">
        <v>9026</v>
      </c>
      <c r="B9031" s="6" t="str">
        <f>"201511041582"</f>
        <v>201511041582</v>
      </c>
    </row>
    <row r="9032" spans="1:2">
      <c r="A9032" s="4">
        <v>9027</v>
      </c>
      <c r="B9032" s="6" t="str">
        <f>"201511041590"</f>
        <v>201511041590</v>
      </c>
    </row>
    <row r="9033" spans="1:2">
      <c r="A9033" s="4">
        <v>9028</v>
      </c>
      <c r="B9033" s="6" t="str">
        <f>"201511041597"</f>
        <v>201511041597</v>
      </c>
    </row>
    <row r="9034" spans="1:2">
      <c r="A9034" s="4">
        <v>9029</v>
      </c>
      <c r="B9034" s="6" t="str">
        <f>"201511041637"</f>
        <v>201511041637</v>
      </c>
    </row>
    <row r="9035" spans="1:2">
      <c r="A9035" s="4">
        <v>9030</v>
      </c>
      <c r="B9035" s="6" t="str">
        <f>"201511041643"</f>
        <v>201511041643</v>
      </c>
    </row>
    <row r="9036" spans="1:2">
      <c r="A9036" s="4">
        <v>9031</v>
      </c>
      <c r="B9036" s="6" t="str">
        <f>"201511041666"</f>
        <v>201511041666</v>
      </c>
    </row>
    <row r="9037" spans="1:2">
      <c r="A9037" s="4">
        <v>9032</v>
      </c>
      <c r="B9037" s="6" t="str">
        <f>"201511041694"</f>
        <v>201511041694</v>
      </c>
    </row>
    <row r="9038" spans="1:2">
      <c r="A9038" s="4">
        <v>9033</v>
      </c>
      <c r="B9038" s="6" t="str">
        <f>"201511041735"</f>
        <v>201511041735</v>
      </c>
    </row>
    <row r="9039" spans="1:2">
      <c r="A9039" s="4">
        <v>9034</v>
      </c>
      <c r="B9039" s="6" t="str">
        <f>"201511041736"</f>
        <v>201511041736</v>
      </c>
    </row>
    <row r="9040" spans="1:2">
      <c r="A9040" s="4">
        <v>9035</v>
      </c>
      <c r="B9040" s="6" t="str">
        <f>"201511041753"</f>
        <v>201511041753</v>
      </c>
    </row>
    <row r="9041" spans="1:2">
      <c r="A9041" s="4">
        <v>9036</v>
      </c>
      <c r="B9041" s="6" t="str">
        <f>"201511041761"</f>
        <v>201511041761</v>
      </c>
    </row>
    <row r="9042" spans="1:2">
      <c r="A9042" s="4">
        <v>9037</v>
      </c>
      <c r="B9042" s="6" t="str">
        <f>"201511041778"</f>
        <v>201511041778</v>
      </c>
    </row>
    <row r="9043" spans="1:2">
      <c r="A9043" s="4">
        <v>9038</v>
      </c>
      <c r="B9043" s="6" t="str">
        <f>"201511041811"</f>
        <v>201511041811</v>
      </c>
    </row>
    <row r="9044" spans="1:2">
      <c r="A9044" s="4">
        <v>9039</v>
      </c>
      <c r="B9044" s="6" t="str">
        <f>"201511041832"</f>
        <v>201511041832</v>
      </c>
    </row>
    <row r="9045" spans="1:2">
      <c r="A9045" s="4">
        <v>9040</v>
      </c>
      <c r="B9045" s="6" t="str">
        <f>"201511041833"</f>
        <v>201511041833</v>
      </c>
    </row>
    <row r="9046" spans="1:2">
      <c r="A9046" s="4">
        <v>9041</v>
      </c>
      <c r="B9046" s="6" t="str">
        <f>"201511041834"</f>
        <v>201511041834</v>
      </c>
    </row>
    <row r="9047" spans="1:2">
      <c r="A9047" s="4">
        <v>9042</v>
      </c>
      <c r="B9047" s="6" t="str">
        <f>"201511041851"</f>
        <v>201511041851</v>
      </c>
    </row>
    <row r="9048" spans="1:2">
      <c r="A9048" s="4">
        <v>9043</v>
      </c>
      <c r="B9048" s="6" t="str">
        <f>"201511041870"</f>
        <v>201511041870</v>
      </c>
    </row>
    <row r="9049" spans="1:2">
      <c r="A9049" s="4">
        <v>9044</v>
      </c>
      <c r="B9049" s="6" t="str">
        <f>"201511041923"</f>
        <v>201511041923</v>
      </c>
    </row>
    <row r="9050" spans="1:2">
      <c r="A9050" s="4">
        <v>9045</v>
      </c>
      <c r="B9050" s="6" t="str">
        <f>"201511042083"</f>
        <v>201511042083</v>
      </c>
    </row>
    <row r="9051" spans="1:2">
      <c r="A9051" s="4">
        <v>9046</v>
      </c>
      <c r="B9051" s="6" t="str">
        <f>"201511042139"</f>
        <v>201511042139</v>
      </c>
    </row>
    <row r="9052" spans="1:2">
      <c r="A9052" s="4">
        <v>9047</v>
      </c>
      <c r="B9052" s="6" t="str">
        <f>"201511042156"</f>
        <v>201511042156</v>
      </c>
    </row>
    <row r="9053" spans="1:2">
      <c r="A9053" s="4">
        <v>9048</v>
      </c>
      <c r="B9053" s="6" t="str">
        <f>"201511042174"</f>
        <v>201511042174</v>
      </c>
    </row>
    <row r="9054" spans="1:2">
      <c r="A9054" s="4">
        <v>9049</v>
      </c>
      <c r="B9054" s="6" t="str">
        <f>"201511042183"</f>
        <v>201511042183</v>
      </c>
    </row>
    <row r="9055" spans="1:2">
      <c r="A9055" s="4">
        <v>9050</v>
      </c>
      <c r="B9055" s="6" t="str">
        <f>"201511042192"</f>
        <v>201511042192</v>
      </c>
    </row>
    <row r="9056" spans="1:2">
      <c r="A9056" s="4">
        <v>9051</v>
      </c>
      <c r="B9056" s="6" t="str">
        <f>"201511042196"</f>
        <v>201511042196</v>
      </c>
    </row>
    <row r="9057" spans="1:2">
      <c r="A9057" s="4">
        <v>9052</v>
      </c>
      <c r="B9057" s="6" t="str">
        <f>"201511042213"</f>
        <v>201511042213</v>
      </c>
    </row>
    <row r="9058" spans="1:2">
      <c r="A9058" s="4">
        <v>9053</v>
      </c>
      <c r="B9058" s="6" t="str">
        <f>"201511042256"</f>
        <v>201511042256</v>
      </c>
    </row>
    <row r="9059" spans="1:2">
      <c r="A9059" s="4">
        <v>9054</v>
      </c>
      <c r="B9059" s="6" t="str">
        <f>"201511042307"</f>
        <v>201511042307</v>
      </c>
    </row>
    <row r="9060" spans="1:2">
      <c r="A9060" s="4">
        <v>9055</v>
      </c>
      <c r="B9060" s="6" t="str">
        <f>"201511042325"</f>
        <v>201511042325</v>
      </c>
    </row>
    <row r="9061" spans="1:2">
      <c r="A9061" s="4">
        <v>9056</v>
      </c>
      <c r="B9061" s="6" t="str">
        <f>"201511042363"</f>
        <v>201511042363</v>
      </c>
    </row>
    <row r="9062" spans="1:2">
      <c r="A9062" s="4">
        <v>9057</v>
      </c>
      <c r="B9062" s="6" t="str">
        <f>"201511042373"</f>
        <v>201511042373</v>
      </c>
    </row>
    <row r="9063" spans="1:2">
      <c r="A9063" s="4">
        <v>9058</v>
      </c>
      <c r="B9063" s="6" t="str">
        <f>"201511042400"</f>
        <v>201511042400</v>
      </c>
    </row>
    <row r="9064" spans="1:2">
      <c r="A9064" s="4">
        <v>9059</v>
      </c>
      <c r="B9064" s="6" t="str">
        <f>"201511042422"</f>
        <v>201511042422</v>
      </c>
    </row>
    <row r="9065" spans="1:2">
      <c r="A9065" s="4">
        <v>9060</v>
      </c>
      <c r="B9065" s="6" t="str">
        <f>"201511042437"</f>
        <v>201511042437</v>
      </c>
    </row>
    <row r="9066" spans="1:2">
      <c r="A9066" s="4">
        <v>9061</v>
      </c>
      <c r="B9066" s="6" t="str">
        <f>"201511042441"</f>
        <v>201511042441</v>
      </c>
    </row>
    <row r="9067" spans="1:2">
      <c r="A9067" s="4">
        <v>9062</v>
      </c>
      <c r="B9067" s="6" t="str">
        <f>"201511042458"</f>
        <v>201511042458</v>
      </c>
    </row>
    <row r="9068" spans="1:2">
      <c r="A9068" s="4">
        <v>9063</v>
      </c>
      <c r="B9068" s="6" t="str">
        <f>"201511042497"</f>
        <v>201511042497</v>
      </c>
    </row>
    <row r="9069" spans="1:2">
      <c r="A9069" s="4">
        <v>9064</v>
      </c>
      <c r="B9069" s="6" t="str">
        <f>"201511042585"</f>
        <v>201511042585</v>
      </c>
    </row>
    <row r="9070" spans="1:2">
      <c r="A9070" s="4">
        <v>9065</v>
      </c>
      <c r="B9070" s="6" t="str">
        <f>"201511042629"</f>
        <v>201511042629</v>
      </c>
    </row>
    <row r="9071" spans="1:2">
      <c r="A9071" s="4">
        <v>9066</v>
      </c>
      <c r="B9071" s="6" t="str">
        <f>"201511042679"</f>
        <v>201511042679</v>
      </c>
    </row>
    <row r="9072" spans="1:2">
      <c r="A9072" s="4">
        <v>9067</v>
      </c>
      <c r="B9072" s="6" t="str">
        <f>"201511042705"</f>
        <v>201511042705</v>
      </c>
    </row>
    <row r="9073" spans="1:2">
      <c r="A9073" s="4">
        <v>9068</v>
      </c>
      <c r="B9073" s="6" t="str">
        <f>"201511042768"</f>
        <v>201511042768</v>
      </c>
    </row>
    <row r="9074" spans="1:2">
      <c r="A9074" s="4">
        <v>9069</v>
      </c>
      <c r="B9074" s="6" t="str">
        <f>"201511042776"</f>
        <v>201511042776</v>
      </c>
    </row>
    <row r="9075" spans="1:2">
      <c r="A9075" s="4">
        <v>9070</v>
      </c>
      <c r="B9075" s="6" t="str">
        <f>"201511042778"</f>
        <v>201511042778</v>
      </c>
    </row>
    <row r="9076" spans="1:2">
      <c r="A9076" s="4">
        <v>9071</v>
      </c>
      <c r="B9076" s="6" t="str">
        <f>"201511042807"</f>
        <v>201511042807</v>
      </c>
    </row>
    <row r="9077" spans="1:2">
      <c r="A9077" s="4">
        <v>9072</v>
      </c>
      <c r="B9077" s="6" t="str">
        <f>"201511042820"</f>
        <v>201511042820</v>
      </c>
    </row>
    <row r="9078" spans="1:2">
      <c r="A9078" s="4">
        <v>9073</v>
      </c>
      <c r="B9078" s="6" t="str">
        <f>"201511042878"</f>
        <v>201511042878</v>
      </c>
    </row>
    <row r="9079" spans="1:2">
      <c r="A9079" s="4">
        <v>9074</v>
      </c>
      <c r="B9079" s="6" t="str">
        <f>"201511042879"</f>
        <v>201511042879</v>
      </c>
    </row>
    <row r="9080" spans="1:2">
      <c r="A9080" s="4">
        <v>9075</v>
      </c>
      <c r="B9080" s="6" t="str">
        <f>"201511042889"</f>
        <v>201511042889</v>
      </c>
    </row>
    <row r="9081" spans="1:2">
      <c r="A9081" s="4">
        <v>9076</v>
      </c>
      <c r="B9081" s="6" t="str">
        <f>"201511042986"</f>
        <v>201511042986</v>
      </c>
    </row>
    <row r="9082" spans="1:2">
      <c r="A9082" s="4">
        <v>9077</v>
      </c>
      <c r="B9082" s="6" t="str">
        <f>"201511043035"</f>
        <v>201511043035</v>
      </c>
    </row>
    <row r="9083" spans="1:2">
      <c r="A9083" s="4">
        <v>9078</v>
      </c>
      <c r="B9083" s="6" t="str">
        <f>"201511043045"</f>
        <v>201511043045</v>
      </c>
    </row>
    <row r="9084" spans="1:2">
      <c r="A9084" s="4">
        <v>9079</v>
      </c>
      <c r="B9084" s="6" t="str">
        <f>"201511043051"</f>
        <v>201511043051</v>
      </c>
    </row>
    <row r="9085" spans="1:2">
      <c r="A9085" s="4">
        <v>9080</v>
      </c>
      <c r="B9085" s="6" t="str">
        <f>"201511043060"</f>
        <v>201511043060</v>
      </c>
    </row>
    <row r="9086" spans="1:2">
      <c r="A9086" s="4">
        <v>9081</v>
      </c>
      <c r="B9086" s="6" t="str">
        <f>"201511043087"</f>
        <v>201511043087</v>
      </c>
    </row>
    <row r="9087" spans="1:2">
      <c r="A9087" s="4">
        <v>9082</v>
      </c>
      <c r="B9087" s="6" t="str">
        <f>"201511043111"</f>
        <v>201511043111</v>
      </c>
    </row>
    <row r="9088" spans="1:2">
      <c r="A9088" s="4">
        <v>9083</v>
      </c>
      <c r="B9088" s="6" t="str">
        <f>"201511043130"</f>
        <v>201511043130</v>
      </c>
    </row>
    <row r="9089" spans="1:2">
      <c r="A9089" s="4">
        <v>9084</v>
      </c>
      <c r="B9089" s="6" t="str">
        <f>"201511043174"</f>
        <v>201511043174</v>
      </c>
    </row>
    <row r="9090" spans="1:2">
      <c r="A9090" s="4">
        <v>9085</v>
      </c>
      <c r="B9090" s="6" t="str">
        <f>"201511043179"</f>
        <v>201511043179</v>
      </c>
    </row>
    <row r="9091" spans="1:2">
      <c r="A9091" s="4">
        <v>9086</v>
      </c>
      <c r="B9091" s="6" t="str">
        <f>"201511043189"</f>
        <v>201511043189</v>
      </c>
    </row>
    <row r="9092" spans="1:2">
      <c r="A9092" s="4">
        <v>9087</v>
      </c>
      <c r="B9092" s="6" t="str">
        <f>"201511043207"</f>
        <v>201511043207</v>
      </c>
    </row>
    <row r="9093" spans="1:2">
      <c r="A9093" s="4">
        <v>9088</v>
      </c>
      <c r="B9093" s="6" t="str">
        <f>"201511043228"</f>
        <v>201511043228</v>
      </c>
    </row>
    <row r="9094" spans="1:2">
      <c r="A9094" s="4">
        <v>9089</v>
      </c>
      <c r="B9094" s="6" t="str">
        <f>"201511043260"</f>
        <v>201511043260</v>
      </c>
    </row>
    <row r="9095" spans="1:2">
      <c r="A9095" s="4">
        <v>9090</v>
      </c>
      <c r="B9095" s="6" t="str">
        <f>"201511043358"</f>
        <v>201511043358</v>
      </c>
    </row>
    <row r="9096" spans="1:2">
      <c r="A9096" s="4">
        <v>9091</v>
      </c>
      <c r="B9096" s="6" t="str">
        <f>"201511043375"</f>
        <v>201511043375</v>
      </c>
    </row>
    <row r="9097" spans="1:2">
      <c r="A9097" s="4">
        <v>9092</v>
      </c>
      <c r="B9097" s="6" t="str">
        <f>"201511043397"</f>
        <v>201511043397</v>
      </c>
    </row>
    <row r="9098" spans="1:2">
      <c r="A9098" s="4">
        <v>9093</v>
      </c>
      <c r="B9098" s="6" t="str">
        <f>"201511043401"</f>
        <v>201511043401</v>
      </c>
    </row>
    <row r="9099" spans="1:2">
      <c r="A9099" s="4">
        <v>9094</v>
      </c>
      <c r="B9099" s="6" t="str">
        <f>"201511043404"</f>
        <v>201511043404</v>
      </c>
    </row>
    <row r="9100" spans="1:2">
      <c r="A9100" s="4">
        <v>9095</v>
      </c>
      <c r="B9100" s="6" t="str">
        <f>"201511043414"</f>
        <v>201511043414</v>
      </c>
    </row>
    <row r="9101" spans="1:2">
      <c r="A9101" s="4">
        <v>9096</v>
      </c>
      <c r="B9101" s="6" t="str">
        <f>"201511043474"</f>
        <v>201511043474</v>
      </c>
    </row>
    <row r="9102" spans="1:2">
      <c r="A9102" s="4">
        <v>9097</v>
      </c>
      <c r="B9102" s="6" t="str">
        <f>"201511043482"</f>
        <v>201511043482</v>
      </c>
    </row>
    <row r="9103" spans="1:2">
      <c r="A9103" s="4">
        <v>9098</v>
      </c>
      <c r="B9103" s="6" t="str">
        <f>"201511043511"</f>
        <v>201511043511</v>
      </c>
    </row>
    <row r="9104" spans="1:2">
      <c r="A9104" s="4">
        <v>9099</v>
      </c>
      <c r="B9104" s="6" t="str">
        <f>"201511043546"</f>
        <v>201511043546</v>
      </c>
    </row>
    <row r="9105" spans="1:2">
      <c r="A9105" s="4">
        <v>9100</v>
      </c>
      <c r="B9105" s="6" t="str">
        <f>"201511043580"</f>
        <v>201511043580</v>
      </c>
    </row>
    <row r="9106" spans="1:2">
      <c r="A9106" s="4">
        <v>9101</v>
      </c>
      <c r="B9106" s="6" t="str">
        <f>"201512000033"</f>
        <v>201512000033</v>
      </c>
    </row>
    <row r="9107" spans="1:2">
      <c r="A9107" s="4">
        <v>9102</v>
      </c>
      <c r="B9107" s="6" t="str">
        <f>"201512000034"</f>
        <v>201512000034</v>
      </c>
    </row>
    <row r="9108" spans="1:2">
      <c r="A9108" s="4">
        <v>9103</v>
      </c>
      <c r="B9108" s="6" t="str">
        <f>"201512000087"</f>
        <v>201512000087</v>
      </c>
    </row>
    <row r="9109" spans="1:2">
      <c r="A9109" s="4">
        <v>9104</v>
      </c>
      <c r="B9109" s="6" t="str">
        <f>"201512000090"</f>
        <v>201512000090</v>
      </c>
    </row>
    <row r="9110" spans="1:2">
      <c r="A9110" s="4">
        <v>9105</v>
      </c>
      <c r="B9110" s="6" t="str">
        <f>"201512000126"</f>
        <v>201512000126</v>
      </c>
    </row>
    <row r="9111" spans="1:2">
      <c r="A9111" s="4">
        <v>9106</v>
      </c>
      <c r="B9111" s="6" t="str">
        <f>"201512000147"</f>
        <v>201512000147</v>
      </c>
    </row>
    <row r="9112" spans="1:2">
      <c r="A9112" s="4">
        <v>9107</v>
      </c>
      <c r="B9112" s="6" t="str">
        <f>"201512000187"</f>
        <v>201512000187</v>
      </c>
    </row>
    <row r="9113" spans="1:2">
      <c r="A9113" s="4">
        <v>9108</v>
      </c>
      <c r="B9113" s="6" t="str">
        <f>"201512000194"</f>
        <v>201512000194</v>
      </c>
    </row>
    <row r="9114" spans="1:2">
      <c r="A9114" s="4">
        <v>9109</v>
      </c>
      <c r="B9114" s="6" t="str">
        <f>"201512000207"</f>
        <v>201512000207</v>
      </c>
    </row>
    <row r="9115" spans="1:2">
      <c r="A9115" s="4">
        <v>9110</v>
      </c>
      <c r="B9115" s="6" t="str">
        <f>"201512000208"</f>
        <v>201512000208</v>
      </c>
    </row>
    <row r="9116" spans="1:2">
      <c r="A9116" s="4">
        <v>9111</v>
      </c>
      <c r="B9116" s="6" t="str">
        <f>"201512000248"</f>
        <v>201512000248</v>
      </c>
    </row>
    <row r="9117" spans="1:2">
      <c r="A9117" s="4">
        <v>9112</v>
      </c>
      <c r="B9117" s="6" t="str">
        <f>"201512000270"</f>
        <v>201512000270</v>
      </c>
    </row>
    <row r="9118" spans="1:2">
      <c r="A9118" s="4">
        <v>9113</v>
      </c>
      <c r="B9118" s="6" t="str">
        <f>"201512000297"</f>
        <v>201512000297</v>
      </c>
    </row>
    <row r="9119" spans="1:2">
      <c r="A9119" s="4">
        <v>9114</v>
      </c>
      <c r="B9119" s="6" t="str">
        <f>"201512000332"</f>
        <v>201512000332</v>
      </c>
    </row>
    <row r="9120" spans="1:2">
      <c r="A9120" s="4">
        <v>9115</v>
      </c>
      <c r="B9120" s="6" t="str">
        <f>"201512000376"</f>
        <v>201512000376</v>
      </c>
    </row>
    <row r="9121" spans="1:2">
      <c r="A9121" s="4">
        <v>9116</v>
      </c>
      <c r="B9121" s="6" t="str">
        <f>"201512000415"</f>
        <v>201512000415</v>
      </c>
    </row>
    <row r="9122" spans="1:2">
      <c r="A9122" s="4">
        <v>9117</v>
      </c>
      <c r="B9122" s="6" t="str">
        <f>"201512000426"</f>
        <v>201512000426</v>
      </c>
    </row>
    <row r="9123" spans="1:2">
      <c r="A9123" s="4">
        <v>9118</v>
      </c>
      <c r="B9123" s="6" t="str">
        <f>"201512000481"</f>
        <v>201512000481</v>
      </c>
    </row>
    <row r="9124" spans="1:2">
      <c r="A9124" s="4">
        <v>9119</v>
      </c>
      <c r="B9124" s="6" t="str">
        <f>"201512000517"</f>
        <v>201512000517</v>
      </c>
    </row>
    <row r="9125" spans="1:2">
      <c r="A9125" s="4">
        <v>9120</v>
      </c>
      <c r="B9125" s="6" t="str">
        <f>"201512000551"</f>
        <v>201512000551</v>
      </c>
    </row>
    <row r="9126" spans="1:2">
      <c r="A9126" s="4">
        <v>9121</v>
      </c>
      <c r="B9126" s="6" t="str">
        <f>"201512000556"</f>
        <v>201512000556</v>
      </c>
    </row>
    <row r="9127" spans="1:2">
      <c r="A9127" s="4">
        <v>9122</v>
      </c>
      <c r="B9127" s="6" t="str">
        <f>"201512000579"</f>
        <v>201512000579</v>
      </c>
    </row>
    <row r="9128" spans="1:2">
      <c r="A9128" s="4">
        <v>9123</v>
      </c>
      <c r="B9128" s="6" t="str">
        <f>"201512000588"</f>
        <v>201512000588</v>
      </c>
    </row>
    <row r="9129" spans="1:2">
      <c r="A9129" s="4">
        <v>9124</v>
      </c>
      <c r="B9129" s="6" t="str">
        <f>"201512000595"</f>
        <v>201512000595</v>
      </c>
    </row>
    <row r="9130" spans="1:2">
      <c r="A9130" s="4">
        <v>9125</v>
      </c>
      <c r="B9130" s="6" t="str">
        <f>"201512000623"</f>
        <v>201512000623</v>
      </c>
    </row>
    <row r="9131" spans="1:2">
      <c r="A9131" s="4">
        <v>9126</v>
      </c>
      <c r="B9131" s="6" t="str">
        <f>"201512000625"</f>
        <v>201512000625</v>
      </c>
    </row>
    <row r="9132" spans="1:2">
      <c r="A9132" s="4">
        <v>9127</v>
      </c>
      <c r="B9132" s="6" t="str">
        <f>"201512000628"</f>
        <v>201512000628</v>
      </c>
    </row>
    <row r="9133" spans="1:2">
      <c r="A9133" s="4">
        <v>9128</v>
      </c>
      <c r="B9133" s="6" t="str">
        <f>"201512000653"</f>
        <v>201512000653</v>
      </c>
    </row>
    <row r="9134" spans="1:2">
      <c r="A9134" s="4">
        <v>9129</v>
      </c>
      <c r="B9134" s="6" t="str">
        <f>"201512000664"</f>
        <v>201512000664</v>
      </c>
    </row>
    <row r="9135" spans="1:2">
      <c r="A9135" s="4">
        <v>9130</v>
      </c>
      <c r="B9135" s="6" t="str">
        <f>"201512000753"</f>
        <v>201512000753</v>
      </c>
    </row>
    <row r="9136" spans="1:2">
      <c r="A9136" s="4">
        <v>9131</v>
      </c>
      <c r="B9136" s="6" t="str">
        <f>"201512000766"</f>
        <v>201512000766</v>
      </c>
    </row>
    <row r="9137" spans="1:2">
      <c r="A9137" s="4">
        <v>9132</v>
      </c>
      <c r="B9137" s="6" t="str">
        <f>"201512000774"</f>
        <v>201512000774</v>
      </c>
    </row>
    <row r="9138" spans="1:2">
      <c r="A9138" s="4">
        <v>9133</v>
      </c>
      <c r="B9138" s="6" t="str">
        <f>"201512000818"</f>
        <v>201512000818</v>
      </c>
    </row>
    <row r="9139" spans="1:2">
      <c r="A9139" s="4">
        <v>9134</v>
      </c>
      <c r="B9139" s="6" t="str">
        <f>"201512000822"</f>
        <v>201512000822</v>
      </c>
    </row>
    <row r="9140" spans="1:2">
      <c r="A9140" s="4">
        <v>9135</v>
      </c>
      <c r="B9140" s="6" t="str">
        <f>"201512000856"</f>
        <v>201512000856</v>
      </c>
    </row>
    <row r="9141" spans="1:2">
      <c r="A9141" s="4">
        <v>9136</v>
      </c>
      <c r="B9141" s="6" t="str">
        <f>"201512000920"</f>
        <v>201512000920</v>
      </c>
    </row>
    <row r="9142" spans="1:2">
      <c r="A9142" s="4">
        <v>9137</v>
      </c>
      <c r="B9142" s="6" t="str">
        <f>"201512000952"</f>
        <v>201512000952</v>
      </c>
    </row>
    <row r="9143" spans="1:2">
      <c r="A9143" s="4">
        <v>9138</v>
      </c>
      <c r="B9143" s="6" t="str">
        <f>"201512000960"</f>
        <v>201512000960</v>
      </c>
    </row>
    <row r="9144" spans="1:2">
      <c r="A9144" s="4">
        <v>9139</v>
      </c>
      <c r="B9144" s="6" t="str">
        <f>"201512000988"</f>
        <v>201512000988</v>
      </c>
    </row>
    <row r="9145" spans="1:2">
      <c r="A9145" s="4">
        <v>9140</v>
      </c>
      <c r="B9145" s="6" t="str">
        <f>"201512001185"</f>
        <v>201512001185</v>
      </c>
    </row>
    <row r="9146" spans="1:2">
      <c r="A9146" s="4">
        <v>9141</v>
      </c>
      <c r="B9146" s="6" t="str">
        <f>"201512001235"</f>
        <v>201512001235</v>
      </c>
    </row>
    <row r="9147" spans="1:2">
      <c r="A9147" s="4">
        <v>9142</v>
      </c>
      <c r="B9147" s="6" t="str">
        <f>"201512001246"</f>
        <v>201512001246</v>
      </c>
    </row>
    <row r="9148" spans="1:2">
      <c r="A9148" s="4">
        <v>9143</v>
      </c>
      <c r="B9148" s="6" t="str">
        <f>"201512001255"</f>
        <v>201512001255</v>
      </c>
    </row>
    <row r="9149" spans="1:2">
      <c r="A9149" s="4">
        <v>9144</v>
      </c>
      <c r="B9149" s="6" t="str">
        <f>"201512001293"</f>
        <v>201512001293</v>
      </c>
    </row>
    <row r="9150" spans="1:2">
      <c r="A9150" s="4">
        <v>9145</v>
      </c>
      <c r="B9150" s="6" t="str">
        <f>"201512001313"</f>
        <v>201512001313</v>
      </c>
    </row>
    <row r="9151" spans="1:2">
      <c r="A9151" s="4">
        <v>9146</v>
      </c>
      <c r="B9151" s="6" t="str">
        <f>"201512001367"</f>
        <v>201512001367</v>
      </c>
    </row>
    <row r="9152" spans="1:2">
      <c r="A9152" s="4">
        <v>9147</v>
      </c>
      <c r="B9152" s="6" t="str">
        <f>"201512001373"</f>
        <v>201512001373</v>
      </c>
    </row>
    <row r="9153" spans="1:2">
      <c r="A9153" s="4">
        <v>9148</v>
      </c>
      <c r="B9153" s="6" t="str">
        <f>"201512001440"</f>
        <v>201512001440</v>
      </c>
    </row>
    <row r="9154" spans="1:2">
      <c r="A9154" s="4">
        <v>9149</v>
      </c>
      <c r="B9154" s="6" t="str">
        <f>"201512001503"</f>
        <v>201512001503</v>
      </c>
    </row>
    <row r="9155" spans="1:2">
      <c r="A9155" s="4">
        <v>9150</v>
      </c>
      <c r="B9155" s="6" t="str">
        <f>"201512001513"</f>
        <v>201512001513</v>
      </c>
    </row>
    <row r="9156" spans="1:2">
      <c r="A9156" s="4">
        <v>9151</v>
      </c>
      <c r="B9156" s="6" t="str">
        <f>"201512001578"</f>
        <v>201512001578</v>
      </c>
    </row>
    <row r="9157" spans="1:2">
      <c r="A9157" s="4">
        <v>9152</v>
      </c>
      <c r="B9157" s="6" t="str">
        <f>"201512001584"</f>
        <v>201512001584</v>
      </c>
    </row>
    <row r="9158" spans="1:2">
      <c r="A9158" s="4">
        <v>9153</v>
      </c>
      <c r="B9158" s="6" t="str">
        <f>"201512001586"</f>
        <v>201512001586</v>
      </c>
    </row>
    <row r="9159" spans="1:2">
      <c r="A9159" s="4">
        <v>9154</v>
      </c>
      <c r="B9159" s="6" t="str">
        <f>"201512001589"</f>
        <v>201512001589</v>
      </c>
    </row>
    <row r="9160" spans="1:2">
      <c r="A9160" s="4">
        <v>9155</v>
      </c>
      <c r="B9160" s="6" t="str">
        <f>"201512001705"</f>
        <v>201512001705</v>
      </c>
    </row>
    <row r="9161" spans="1:2">
      <c r="A9161" s="4">
        <v>9156</v>
      </c>
      <c r="B9161" s="6" t="str">
        <f>"201512001734"</f>
        <v>201512001734</v>
      </c>
    </row>
    <row r="9162" spans="1:2">
      <c r="A9162" s="4">
        <v>9157</v>
      </c>
      <c r="B9162" s="6" t="str">
        <f>"201512001815"</f>
        <v>201512001815</v>
      </c>
    </row>
    <row r="9163" spans="1:2">
      <c r="A9163" s="4">
        <v>9158</v>
      </c>
      <c r="B9163" s="6" t="str">
        <f>"201512001844"</f>
        <v>201512001844</v>
      </c>
    </row>
    <row r="9164" spans="1:2">
      <c r="A9164" s="4">
        <v>9159</v>
      </c>
      <c r="B9164" s="6" t="str">
        <f>"201512001880"</f>
        <v>201512001880</v>
      </c>
    </row>
    <row r="9165" spans="1:2">
      <c r="A9165" s="4">
        <v>9160</v>
      </c>
      <c r="B9165" s="6" t="str">
        <f>"201512002109"</f>
        <v>201512002109</v>
      </c>
    </row>
    <row r="9166" spans="1:2">
      <c r="A9166" s="4">
        <v>9161</v>
      </c>
      <c r="B9166" s="6" t="str">
        <f>"201512002173"</f>
        <v>201512002173</v>
      </c>
    </row>
    <row r="9167" spans="1:2">
      <c r="A9167" s="4">
        <v>9162</v>
      </c>
      <c r="B9167" s="6" t="str">
        <f>"201512002271"</f>
        <v>201512002271</v>
      </c>
    </row>
    <row r="9168" spans="1:2">
      <c r="A9168" s="4">
        <v>9163</v>
      </c>
      <c r="B9168" s="6" t="str">
        <f>"201512002339"</f>
        <v>201512002339</v>
      </c>
    </row>
    <row r="9169" spans="1:2">
      <c r="A9169" s="4">
        <v>9164</v>
      </c>
      <c r="B9169" s="6" t="str">
        <f>"201512002340"</f>
        <v>201512002340</v>
      </c>
    </row>
    <row r="9170" spans="1:2">
      <c r="A9170" s="4">
        <v>9165</v>
      </c>
      <c r="B9170" s="6" t="str">
        <f>"201512002365"</f>
        <v>201512002365</v>
      </c>
    </row>
    <row r="9171" spans="1:2">
      <c r="A9171" s="4">
        <v>9166</v>
      </c>
      <c r="B9171" s="6" t="str">
        <f>"201512002486"</f>
        <v>201512002486</v>
      </c>
    </row>
    <row r="9172" spans="1:2">
      <c r="A9172" s="4">
        <v>9167</v>
      </c>
      <c r="B9172" s="6" t="str">
        <f>"201512002504"</f>
        <v>201512002504</v>
      </c>
    </row>
    <row r="9173" spans="1:2">
      <c r="A9173" s="4">
        <v>9168</v>
      </c>
      <c r="B9173" s="6" t="str">
        <f>"201512002584"</f>
        <v>201512002584</v>
      </c>
    </row>
    <row r="9174" spans="1:2">
      <c r="A9174" s="4">
        <v>9169</v>
      </c>
      <c r="B9174" s="6" t="str">
        <f>"201512002792"</f>
        <v>201512002792</v>
      </c>
    </row>
    <row r="9175" spans="1:2">
      <c r="A9175" s="4">
        <v>9170</v>
      </c>
      <c r="B9175" s="6" t="str">
        <f>"201512002906"</f>
        <v>201512002906</v>
      </c>
    </row>
    <row r="9176" spans="1:2">
      <c r="A9176" s="4">
        <v>9171</v>
      </c>
      <c r="B9176" s="6" t="str">
        <f>"201512002911"</f>
        <v>201512002911</v>
      </c>
    </row>
    <row r="9177" spans="1:2">
      <c r="A9177" s="4">
        <v>9172</v>
      </c>
      <c r="B9177" s="6" t="str">
        <f>"201512002917"</f>
        <v>201512002917</v>
      </c>
    </row>
    <row r="9178" spans="1:2">
      <c r="A9178" s="4">
        <v>9173</v>
      </c>
      <c r="B9178" s="6" t="str">
        <f>"201512002951"</f>
        <v>201512002951</v>
      </c>
    </row>
    <row r="9179" spans="1:2">
      <c r="A9179" s="4">
        <v>9174</v>
      </c>
      <c r="B9179" s="6" t="str">
        <f>"201512003324"</f>
        <v>201512003324</v>
      </c>
    </row>
    <row r="9180" spans="1:2">
      <c r="A9180" s="4">
        <v>9175</v>
      </c>
      <c r="B9180" s="6" t="str">
        <f>"201512003625"</f>
        <v>201512003625</v>
      </c>
    </row>
    <row r="9181" spans="1:2">
      <c r="A9181" s="4">
        <v>9176</v>
      </c>
      <c r="B9181" s="6" t="str">
        <f>"201512003646"</f>
        <v>201512003646</v>
      </c>
    </row>
    <row r="9182" spans="1:2">
      <c r="A9182" s="4">
        <v>9177</v>
      </c>
      <c r="B9182" s="6" t="str">
        <f>"201512003999"</f>
        <v>201512003999</v>
      </c>
    </row>
    <row r="9183" spans="1:2">
      <c r="A9183" s="4">
        <v>9178</v>
      </c>
      <c r="B9183" s="6" t="str">
        <f>"201512004029"</f>
        <v>201512004029</v>
      </c>
    </row>
    <row r="9184" spans="1:2">
      <c r="A9184" s="4">
        <v>9179</v>
      </c>
      <c r="B9184" s="6" t="str">
        <f>"201512004127"</f>
        <v>201512004127</v>
      </c>
    </row>
    <row r="9185" spans="1:2">
      <c r="A9185" s="4">
        <v>9180</v>
      </c>
      <c r="B9185" s="6" t="str">
        <f>"201512004233"</f>
        <v>201512004233</v>
      </c>
    </row>
    <row r="9186" spans="1:2">
      <c r="A9186" s="4">
        <v>9181</v>
      </c>
      <c r="B9186" s="6" t="str">
        <f>"201512004291"</f>
        <v>201512004291</v>
      </c>
    </row>
    <row r="9187" spans="1:2">
      <c r="A9187" s="4">
        <v>9182</v>
      </c>
      <c r="B9187" s="6" t="str">
        <f>"201512004412"</f>
        <v>201512004412</v>
      </c>
    </row>
    <row r="9188" spans="1:2">
      <c r="A9188" s="4">
        <v>9183</v>
      </c>
      <c r="B9188" s="6" t="str">
        <f>"201512004591"</f>
        <v>201512004591</v>
      </c>
    </row>
    <row r="9189" spans="1:2">
      <c r="A9189" s="4">
        <v>9184</v>
      </c>
      <c r="B9189" s="6" t="str">
        <f>"201512004593"</f>
        <v>201512004593</v>
      </c>
    </row>
    <row r="9190" spans="1:2">
      <c r="A9190" s="4">
        <v>9185</v>
      </c>
      <c r="B9190" s="6" t="str">
        <f>"201512004664"</f>
        <v>201512004664</v>
      </c>
    </row>
    <row r="9191" spans="1:2">
      <c r="A9191" s="4">
        <v>9186</v>
      </c>
      <c r="B9191" s="6" t="str">
        <f>"201512004730"</f>
        <v>201512004730</v>
      </c>
    </row>
    <row r="9192" spans="1:2">
      <c r="A9192" s="4">
        <v>9187</v>
      </c>
      <c r="B9192" s="6" t="str">
        <f>"201512004887"</f>
        <v>201512004887</v>
      </c>
    </row>
    <row r="9193" spans="1:2">
      <c r="A9193" s="4">
        <v>9188</v>
      </c>
      <c r="B9193" s="6" t="str">
        <f>"201512004996"</f>
        <v>201512004996</v>
      </c>
    </row>
    <row r="9194" spans="1:2">
      <c r="A9194" s="4">
        <v>9189</v>
      </c>
      <c r="B9194" s="6" t="str">
        <f>"201512005358"</f>
        <v>201512005358</v>
      </c>
    </row>
    <row r="9195" spans="1:2">
      <c r="A9195" s="4">
        <v>9190</v>
      </c>
      <c r="B9195" s="6" t="str">
        <f>"201512005468"</f>
        <v>201512005468</v>
      </c>
    </row>
    <row r="9196" spans="1:2">
      <c r="A9196" s="4">
        <v>9191</v>
      </c>
      <c r="B9196" s="6" t="str">
        <f>"201601000421"</f>
        <v>201601000421</v>
      </c>
    </row>
    <row r="9197" spans="1:2">
      <c r="A9197" s="4">
        <v>9192</v>
      </c>
      <c r="B9197" s="6" t="str">
        <f>"201601001356"</f>
        <v>201601001356</v>
      </c>
    </row>
    <row r="9198" spans="1:2">
      <c r="A9198" s="4">
        <v>9193</v>
      </c>
      <c r="B9198" s="6" t="str">
        <f>"201602000079"</f>
        <v>201602000079</v>
      </c>
    </row>
    <row r="9199" spans="1:2">
      <c r="A9199" s="4">
        <v>9194</v>
      </c>
      <c r="B9199" s="6" t="str">
        <f>"201602000154"</f>
        <v>201602000154</v>
      </c>
    </row>
    <row r="9200" spans="1:2">
      <c r="A9200" s="4">
        <v>9195</v>
      </c>
      <c r="B9200" s="6" t="str">
        <f>"201602000247"</f>
        <v>201602000247</v>
      </c>
    </row>
    <row r="9201" spans="1:2">
      <c r="A9201" s="4">
        <v>9196</v>
      </c>
      <c r="B9201" s="6" t="str">
        <f>"201602000348"</f>
        <v>201602000348</v>
      </c>
    </row>
    <row r="9202" spans="1:2">
      <c r="A9202" s="4">
        <v>9197</v>
      </c>
      <c r="B9202" s="6" t="str">
        <f>"201602000433"</f>
        <v>201602000433</v>
      </c>
    </row>
    <row r="9203" spans="1:2">
      <c r="A9203" s="4">
        <v>9198</v>
      </c>
      <c r="B9203" s="6" t="str">
        <f>"201603000230"</f>
        <v>201603000230</v>
      </c>
    </row>
    <row r="9204" spans="1:2">
      <c r="A9204" s="4">
        <v>9199</v>
      </c>
      <c r="B9204" s="6" t="str">
        <f>"201603000503"</f>
        <v>201603000503</v>
      </c>
    </row>
    <row r="9205" spans="1:2">
      <c r="A9205" s="4">
        <v>9200</v>
      </c>
      <c r="B9205" s="6" t="str">
        <f>"201603000515"</f>
        <v>201603000515</v>
      </c>
    </row>
    <row r="9206" spans="1:2">
      <c r="A9206" s="4">
        <v>9201</v>
      </c>
      <c r="B9206" s="6" t="str">
        <f>"201603000528"</f>
        <v>201603000528</v>
      </c>
    </row>
    <row r="9207" spans="1:2">
      <c r="A9207" s="4">
        <v>9202</v>
      </c>
      <c r="B9207" s="6" t="str">
        <f>"201603000564"</f>
        <v>201603000564</v>
      </c>
    </row>
    <row r="9208" spans="1:2">
      <c r="A9208" s="4">
        <v>9203</v>
      </c>
      <c r="B9208" s="6" t="str">
        <f>"201603000637"</f>
        <v>201603000637</v>
      </c>
    </row>
    <row r="9209" spans="1:2">
      <c r="A9209" s="4">
        <v>9204</v>
      </c>
      <c r="B9209" s="6" t="str">
        <f>"201603000641"</f>
        <v>201603000641</v>
      </c>
    </row>
    <row r="9210" spans="1:2">
      <c r="A9210" s="4">
        <v>9205</v>
      </c>
      <c r="B9210" s="6" t="str">
        <f>"201604000021"</f>
        <v>201604000021</v>
      </c>
    </row>
    <row r="9211" spans="1:2">
      <c r="A9211" s="4">
        <v>9206</v>
      </c>
      <c r="B9211" s="6" t="str">
        <f>"201604000033"</f>
        <v>201604000033</v>
      </c>
    </row>
    <row r="9212" spans="1:2">
      <c r="A9212" s="4">
        <v>9207</v>
      </c>
      <c r="B9212" s="6" t="str">
        <f>"201604000066"</f>
        <v>201604000066</v>
      </c>
    </row>
    <row r="9213" spans="1:2">
      <c r="A9213" s="4">
        <v>9208</v>
      </c>
      <c r="B9213" s="6" t="str">
        <f>"201604000256"</f>
        <v>201604000256</v>
      </c>
    </row>
    <row r="9214" spans="1:2">
      <c r="A9214" s="4">
        <v>9209</v>
      </c>
      <c r="B9214" s="6" t="str">
        <f>"201604000262"</f>
        <v>201604000262</v>
      </c>
    </row>
    <row r="9215" spans="1:2">
      <c r="A9215" s="4">
        <v>9210</v>
      </c>
      <c r="B9215" s="6" t="str">
        <f>"201604000295"</f>
        <v>201604000295</v>
      </c>
    </row>
    <row r="9216" spans="1:2">
      <c r="A9216" s="4">
        <v>9211</v>
      </c>
      <c r="B9216" s="6" t="str">
        <f>"201604000323"</f>
        <v>201604000323</v>
      </c>
    </row>
    <row r="9217" spans="1:2">
      <c r="A9217" s="4">
        <v>9212</v>
      </c>
      <c r="B9217" s="6" t="str">
        <f>"201604000369"</f>
        <v>201604000369</v>
      </c>
    </row>
    <row r="9218" spans="1:2">
      <c r="A9218" s="4">
        <v>9213</v>
      </c>
      <c r="B9218" s="6" t="str">
        <f>"201604000488"</f>
        <v>201604000488</v>
      </c>
    </row>
    <row r="9219" spans="1:2">
      <c r="A9219" s="4">
        <v>9214</v>
      </c>
      <c r="B9219" s="6" t="str">
        <f>"201604000659"</f>
        <v>201604000659</v>
      </c>
    </row>
    <row r="9220" spans="1:2">
      <c r="A9220" s="4">
        <v>9215</v>
      </c>
      <c r="B9220" s="6" t="str">
        <f>"201604000730"</f>
        <v>201604000730</v>
      </c>
    </row>
    <row r="9221" spans="1:2">
      <c r="A9221" s="4">
        <v>9216</v>
      </c>
      <c r="B9221" s="6" t="str">
        <f>"201604000766"</f>
        <v>201604000766</v>
      </c>
    </row>
    <row r="9222" spans="1:2">
      <c r="A9222" s="4">
        <v>9217</v>
      </c>
      <c r="B9222" s="6" t="str">
        <f>"201604000772"</f>
        <v>201604000772</v>
      </c>
    </row>
    <row r="9223" spans="1:2">
      <c r="A9223" s="4">
        <v>9218</v>
      </c>
      <c r="B9223" s="6" t="str">
        <f>"201604000819"</f>
        <v>201604000819</v>
      </c>
    </row>
    <row r="9224" spans="1:2">
      <c r="A9224" s="4">
        <v>9219</v>
      </c>
      <c r="B9224" s="6" t="str">
        <f>"201604000938"</f>
        <v>201604000938</v>
      </c>
    </row>
    <row r="9225" spans="1:2">
      <c r="A9225" s="4">
        <v>9220</v>
      </c>
      <c r="B9225" s="6" t="str">
        <f>"201604000994"</f>
        <v>201604000994</v>
      </c>
    </row>
    <row r="9226" spans="1:2">
      <c r="A9226" s="4">
        <v>9221</v>
      </c>
      <c r="B9226" s="6" t="str">
        <f>"201604001092"</f>
        <v>201604001092</v>
      </c>
    </row>
    <row r="9227" spans="1:2">
      <c r="A9227" s="4">
        <v>9222</v>
      </c>
      <c r="B9227" s="6" t="str">
        <f>"201604001136"</f>
        <v>201604001136</v>
      </c>
    </row>
    <row r="9228" spans="1:2">
      <c r="A9228" s="4">
        <v>9223</v>
      </c>
      <c r="B9228" s="6" t="str">
        <f>"201604001147"</f>
        <v>201604001147</v>
      </c>
    </row>
    <row r="9229" spans="1:2">
      <c r="A9229" s="4">
        <v>9224</v>
      </c>
      <c r="B9229" s="6" t="str">
        <f>"201604001272"</f>
        <v>201604001272</v>
      </c>
    </row>
    <row r="9230" spans="1:2">
      <c r="A9230" s="4">
        <v>9225</v>
      </c>
      <c r="B9230" s="6" t="str">
        <f>"201604001289"</f>
        <v>201604001289</v>
      </c>
    </row>
    <row r="9231" spans="1:2">
      <c r="A9231" s="4">
        <v>9226</v>
      </c>
      <c r="B9231" s="6" t="str">
        <f>"201604001389"</f>
        <v>201604001389</v>
      </c>
    </row>
    <row r="9232" spans="1:2">
      <c r="A9232" s="4">
        <v>9227</v>
      </c>
      <c r="B9232" s="6" t="str">
        <f>"201604001460"</f>
        <v>201604001460</v>
      </c>
    </row>
    <row r="9233" spans="1:2">
      <c r="A9233" s="4">
        <v>9228</v>
      </c>
      <c r="B9233" s="6" t="str">
        <f>"201604001511"</f>
        <v>201604001511</v>
      </c>
    </row>
    <row r="9234" spans="1:2">
      <c r="A9234" s="4">
        <v>9229</v>
      </c>
      <c r="B9234" s="6" t="str">
        <f>"201604001571"</f>
        <v>201604001571</v>
      </c>
    </row>
    <row r="9235" spans="1:2">
      <c r="A9235" s="4">
        <v>9230</v>
      </c>
      <c r="B9235" s="6" t="str">
        <f>"201604001572"</f>
        <v>201604001572</v>
      </c>
    </row>
    <row r="9236" spans="1:2">
      <c r="A9236" s="4">
        <v>9231</v>
      </c>
      <c r="B9236" s="6" t="str">
        <f>"201604001583"</f>
        <v>201604001583</v>
      </c>
    </row>
    <row r="9237" spans="1:2">
      <c r="A9237" s="4">
        <v>9232</v>
      </c>
      <c r="B9237" s="6" t="str">
        <f>"201604001656"</f>
        <v>201604001656</v>
      </c>
    </row>
    <row r="9238" spans="1:2">
      <c r="A9238" s="4">
        <v>9233</v>
      </c>
      <c r="B9238" s="6" t="str">
        <f>"201604001735"</f>
        <v>201604001735</v>
      </c>
    </row>
    <row r="9239" spans="1:2">
      <c r="A9239" s="4">
        <v>9234</v>
      </c>
      <c r="B9239" s="6" t="str">
        <f>"201604002116"</f>
        <v>201604002116</v>
      </c>
    </row>
    <row r="9240" spans="1:2">
      <c r="A9240" s="4">
        <v>9235</v>
      </c>
      <c r="B9240" s="6" t="str">
        <f>"201604002171"</f>
        <v>201604002171</v>
      </c>
    </row>
    <row r="9241" spans="1:2">
      <c r="A9241" s="4">
        <v>9236</v>
      </c>
      <c r="B9241" s="6" t="str">
        <f>"201604002482"</f>
        <v>201604002482</v>
      </c>
    </row>
    <row r="9242" spans="1:2">
      <c r="A9242" s="4">
        <v>9237</v>
      </c>
      <c r="B9242" s="6" t="str">
        <f>"201604002525"</f>
        <v>201604002525</v>
      </c>
    </row>
    <row r="9243" spans="1:2">
      <c r="A9243" s="4">
        <v>9238</v>
      </c>
      <c r="B9243" s="6" t="str">
        <f>"201604002656"</f>
        <v>201604002656</v>
      </c>
    </row>
    <row r="9244" spans="1:2">
      <c r="A9244" s="4">
        <v>9239</v>
      </c>
      <c r="B9244" s="6" t="str">
        <f>"201604002779"</f>
        <v>201604002779</v>
      </c>
    </row>
    <row r="9245" spans="1:2">
      <c r="A9245" s="4">
        <v>9240</v>
      </c>
      <c r="B9245" s="6" t="str">
        <f>"201604002818"</f>
        <v>201604002818</v>
      </c>
    </row>
    <row r="9246" spans="1:2">
      <c r="A9246" s="4">
        <v>9241</v>
      </c>
      <c r="B9246" s="6" t="str">
        <f>"201604002921"</f>
        <v>201604002921</v>
      </c>
    </row>
    <row r="9247" spans="1:2">
      <c r="A9247" s="4">
        <v>9242</v>
      </c>
      <c r="B9247" s="6" t="str">
        <f>"201604003107"</f>
        <v>201604003107</v>
      </c>
    </row>
    <row r="9248" spans="1:2">
      <c r="A9248" s="4">
        <v>9243</v>
      </c>
      <c r="B9248" s="6" t="str">
        <f>"201604003110"</f>
        <v>201604003110</v>
      </c>
    </row>
    <row r="9249" spans="1:2">
      <c r="A9249" s="4">
        <v>9244</v>
      </c>
      <c r="B9249" s="6" t="str">
        <f>"201604003175"</f>
        <v>201604003175</v>
      </c>
    </row>
    <row r="9250" spans="1:2">
      <c r="A9250" s="4">
        <v>9245</v>
      </c>
      <c r="B9250" s="6" t="str">
        <f>"201604003190"</f>
        <v>201604003190</v>
      </c>
    </row>
    <row r="9251" spans="1:2">
      <c r="A9251" s="4">
        <v>9246</v>
      </c>
      <c r="B9251" s="6" t="str">
        <f>"201604003220"</f>
        <v>201604003220</v>
      </c>
    </row>
    <row r="9252" spans="1:2">
      <c r="A9252" s="4">
        <v>9247</v>
      </c>
      <c r="B9252" s="6" t="str">
        <f>"201604003472"</f>
        <v>201604003472</v>
      </c>
    </row>
    <row r="9253" spans="1:2">
      <c r="A9253" s="4">
        <v>9248</v>
      </c>
      <c r="B9253" s="6" t="str">
        <f>"201604003539"</f>
        <v>201604003539</v>
      </c>
    </row>
    <row r="9254" spans="1:2">
      <c r="A9254" s="4">
        <v>9249</v>
      </c>
      <c r="B9254" s="6" t="str">
        <f>"201604003636"</f>
        <v>201604003636</v>
      </c>
    </row>
    <row r="9255" spans="1:2">
      <c r="A9255" s="4">
        <v>9250</v>
      </c>
      <c r="B9255" s="6" t="str">
        <f>"201604003639"</f>
        <v>201604003639</v>
      </c>
    </row>
    <row r="9256" spans="1:2">
      <c r="A9256" s="4">
        <v>9251</v>
      </c>
      <c r="B9256" s="6" t="str">
        <f>"201604003668"</f>
        <v>201604003668</v>
      </c>
    </row>
    <row r="9257" spans="1:2">
      <c r="A9257" s="4">
        <v>9252</v>
      </c>
      <c r="B9257" s="6" t="str">
        <f>"201604003689"</f>
        <v>201604003689</v>
      </c>
    </row>
    <row r="9258" spans="1:2">
      <c r="A9258" s="4">
        <v>9253</v>
      </c>
      <c r="B9258" s="6" t="str">
        <f>"201604003784"</f>
        <v>201604003784</v>
      </c>
    </row>
    <row r="9259" spans="1:2">
      <c r="A9259" s="4">
        <v>9254</v>
      </c>
      <c r="B9259" s="6" t="str">
        <f>"201604003855"</f>
        <v>201604003855</v>
      </c>
    </row>
    <row r="9260" spans="1:2">
      <c r="A9260" s="4">
        <v>9255</v>
      </c>
      <c r="B9260" s="6" t="str">
        <f>"201604003993"</f>
        <v>201604003993</v>
      </c>
    </row>
    <row r="9261" spans="1:2">
      <c r="A9261" s="4">
        <v>9256</v>
      </c>
      <c r="B9261" s="6" t="str">
        <f>"201604004031"</f>
        <v>201604004031</v>
      </c>
    </row>
    <row r="9262" spans="1:2">
      <c r="A9262" s="4">
        <v>9257</v>
      </c>
      <c r="B9262" s="6" t="str">
        <f>"201604004097"</f>
        <v>201604004097</v>
      </c>
    </row>
    <row r="9263" spans="1:2">
      <c r="A9263" s="4">
        <v>9258</v>
      </c>
      <c r="B9263" s="6" t="str">
        <f>"201604004158"</f>
        <v>201604004158</v>
      </c>
    </row>
    <row r="9264" spans="1:2">
      <c r="A9264" s="4">
        <v>9259</v>
      </c>
      <c r="B9264" s="6" t="str">
        <f>"201604004160"</f>
        <v>201604004160</v>
      </c>
    </row>
    <row r="9265" spans="1:2">
      <c r="A9265" s="4">
        <v>9260</v>
      </c>
      <c r="B9265" s="6" t="str">
        <f>"201604004277"</f>
        <v>201604004277</v>
      </c>
    </row>
    <row r="9266" spans="1:2">
      <c r="A9266" s="4">
        <v>9261</v>
      </c>
      <c r="B9266" s="6" t="str">
        <f>"201604004397"</f>
        <v>201604004397</v>
      </c>
    </row>
    <row r="9267" spans="1:2">
      <c r="A9267" s="4">
        <v>9262</v>
      </c>
      <c r="B9267" s="6" t="str">
        <f>"201604004454"</f>
        <v>201604004454</v>
      </c>
    </row>
    <row r="9268" spans="1:2">
      <c r="A9268" s="4">
        <v>9263</v>
      </c>
      <c r="B9268" s="6" t="str">
        <f>"201604004506"</f>
        <v>201604004506</v>
      </c>
    </row>
    <row r="9269" spans="1:2">
      <c r="A9269" s="4">
        <v>9264</v>
      </c>
      <c r="B9269" s="6" t="str">
        <f>"201604004520"</f>
        <v>201604004520</v>
      </c>
    </row>
    <row r="9270" spans="1:2">
      <c r="A9270" s="4">
        <v>9265</v>
      </c>
      <c r="B9270" s="6" t="str">
        <f>"201604004714"</f>
        <v>201604004714</v>
      </c>
    </row>
    <row r="9271" spans="1:2">
      <c r="A9271" s="4">
        <v>9266</v>
      </c>
      <c r="B9271" s="6" t="str">
        <f>"201604004921"</f>
        <v>201604004921</v>
      </c>
    </row>
    <row r="9272" spans="1:2">
      <c r="A9272" s="4">
        <v>9267</v>
      </c>
      <c r="B9272" s="6" t="str">
        <f>"201604004993"</f>
        <v>201604004993</v>
      </c>
    </row>
    <row r="9273" spans="1:2">
      <c r="A9273" s="4">
        <v>9268</v>
      </c>
      <c r="B9273" s="6" t="str">
        <f>"201604005152"</f>
        <v>201604005152</v>
      </c>
    </row>
    <row r="9274" spans="1:2">
      <c r="A9274" s="4">
        <v>9269</v>
      </c>
      <c r="B9274" s="6" t="str">
        <f>"201604005223"</f>
        <v>201604005223</v>
      </c>
    </row>
    <row r="9275" spans="1:2">
      <c r="A9275" s="4">
        <v>9270</v>
      </c>
      <c r="B9275" s="6" t="str">
        <f>"201604005360"</f>
        <v>201604005360</v>
      </c>
    </row>
    <row r="9276" spans="1:2">
      <c r="A9276" s="4">
        <v>9271</v>
      </c>
      <c r="B9276" s="6" t="str">
        <f>"201604005510"</f>
        <v>201604005510</v>
      </c>
    </row>
    <row r="9277" spans="1:2">
      <c r="A9277" s="4">
        <v>9272</v>
      </c>
      <c r="B9277" s="6" t="str">
        <f>"201604005553"</f>
        <v>201604005553</v>
      </c>
    </row>
    <row r="9278" spans="1:2">
      <c r="A9278" s="4">
        <v>9273</v>
      </c>
      <c r="B9278" s="6" t="str">
        <f>"201604005577"</f>
        <v>201604005577</v>
      </c>
    </row>
    <row r="9279" spans="1:2">
      <c r="A9279" s="4">
        <v>9274</v>
      </c>
      <c r="B9279" s="6" t="str">
        <f>"201604005718"</f>
        <v>201604005718</v>
      </c>
    </row>
    <row r="9280" spans="1:2">
      <c r="A9280" s="4">
        <v>9275</v>
      </c>
      <c r="B9280" s="6" t="str">
        <f>"201604006001"</f>
        <v>201604006001</v>
      </c>
    </row>
    <row r="9281" spans="1:2">
      <c r="A9281" s="4">
        <v>9276</v>
      </c>
      <c r="B9281" s="6" t="str">
        <f>"201604006105"</f>
        <v>201604006105</v>
      </c>
    </row>
    <row r="9282" spans="1:2">
      <c r="A9282" s="4">
        <v>9277</v>
      </c>
      <c r="B9282" s="6" t="str">
        <f>"201604006171"</f>
        <v>201604006171</v>
      </c>
    </row>
    <row r="9283" spans="1:2">
      <c r="A9283" s="4">
        <v>9278</v>
      </c>
      <c r="B9283" s="6" t="str">
        <f>"201604006239"</f>
        <v>201604006239</v>
      </c>
    </row>
    <row r="9284" spans="1:2">
      <c r="A9284" s="4">
        <v>9279</v>
      </c>
      <c r="B9284" s="6" t="str">
        <f>"201604006274"</f>
        <v>201604006274</v>
      </c>
    </row>
    <row r="9285" spans="1:2">
      <c r="A9285" s="4">
        <v>9280</v>
      </c>
      <c r="B9285" s="6" t="str">
        <f>"201605000176"</f>
        <v>201605000176</v>
      </c>
    </row>
    <row r="9286" spans="1:2">
      <c r="A9286" s="4">
        <v>9281</v>
      </c>
      <c r="B9286" s="6" t="str">
        <f>"201606000153"</f>
        <v>201606000153</v>
      </c>
    </row>
    <row r="9287" spans="1:2">
      <c r="A9287" s="4">
        <v>9282</v>
      </c>
      <c r="B9287" s="6" t="str">
        <f>"201607121045"</f>
        <v>201607121045</v>
      </c>
    </row>
  </sheetData>
  <sortState ref="A6:B9287">
    <sortCondition ref="B6:B9287"/>
  </sortState>
  <mergeCells count="2">
    <mergeCell ref="A1:B1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ΠΕ</vt:lpstr>
      <vt:lpstr>ΤΕ</vt:lpstr>
      <vt:lpstr>ΔΕ_ΥΕ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2020-12-13T00:01:53Z</dcterms:modified>
</cp:coreProperties>
</file>